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dgov-my.sharepoint.com/personal/gervingashley_nd_gov/Documents/Desktop/junk/"/>
    </mc:Choice>
  </mc:AlternateContent>
  <xr:revisionPtr revIDLastSave="0" documentId="8_{AC4D85EE-5780-4E42-9FAA-562F306DB52E}" xr6:coauthVersionLast="47" xr6:coauthVersionMax="47" xr10:uidLastSave="{00000000-0000-0000-0000-000000000000}"/>
  <workbookProtection workbookAlgorithmName="SHA-512" workbookHashValue="xPpEzPhEJzmkqASw2jtBCOOlXsKql+WKTDFHKI43D4LtRL8EPqte5stPOpOjpkpwUg6uJRmYlV8SF7h+hD2HIw==" workbookSaltValue="XO5gK5g+lPyr+/9cR3gD9Q==" workbookSpinCount="100000" lockStructure="1"/>
  <bookViews>
    <workbookView xWindow="-28920" yWindow="-765" windowWidth="29040" windowHeight="17520" tabRatio="762" firstSheet="2" activeTab="4" xr2:uid="{7BD29183-E986-4F50-AEE6-AADB53FEB5B4}"/>
  </bookViews>
  <sheets>
    <sheet name="Input List" sheetId="53" state="hidden" r:id="rId1"/>
    <sheet name="Data Accum" sheetId="3" state="hidden" r:id="rId2"/>
    <sheet name="Check" sheetId="4" r:id="rId3"/>
    <sheet name="Cklist" sheetId="5" r:id="rId4"/>
    <sheet name="Sch A" sheetId="6" r:id="rId5"/>
    <sheet name="Sch A-1" sheetId="7" r:id="rId6"/>
    <sheet name="Sch A-2" sheetId="8" r:id="rId7"/>
    <sheet name="Sch B-1" sheetId="9" r:id="rId8"/>
    <sheet name="Sch B-2s" sheetId="57" r:id="rId9"/>
    <sheet name="Sch B-2a" sheetId="10" r:id="rId10"/>
    <sheet name="Sch B-2b" sheetId="11" r:id="rId11"/>
    <sheet name="Sch B-2c" sheetId="12" r:id="rId12"/>
    <sheet name="Sch B-3" sheetId="14" r:id="rId13"/>
    <sheet name="Sch C-1" sheetId="15" r:id="rId14"/>
    <sheet name="Sch C-2a" sheetId="16" r:id="rId15"/>
    <sheet name="Sch C-2c" sheetId="17" r:id="rId16"/>
    <sheet name="Sch C-2i" sheetId="18" r:id="rId17"/>
    <sheet name="Sch C-2l" sheetId="19" r:id="rId18"/>
    <sheet name="Sch C-2m" sheetId="20" r:id="rId19"/>
    <sheet name="Sch C-2n" sheetId="58" r:id="rId20"/>
    <sheet name="Sch C-3" sheetId="21" r:id="rId21"/>
    <sheet name="Sch C-4" sheetId="22" r:id="rId22"/>
    <sheet name="Sch C-5" sheetId="23" r:id="rId23"/>
    <sheet name="Sch C-6" sheetId="24" r:id="rId24"/>
    <sheet name="Sch C-8" sheetId="26" r:id="rId25"/>
    <sheet name="Sch D" sheetId="27" r:id="rId26"/>
    <sheet name="Sch D-1" sheetId="28" r:id="rId27"/>
    <sheet name="Sch D-2" sheetId="29" r:id="rId28"/>
    <sheet name="Sch D-5" sheetId="30" r:id="rId29"/>
    <sheet name="Sch D-7" sheetId="31" r:id="rId30"/>
    <sheet name="Sch D-8" sheetId="32" r:id="rId31"/>
    <sheet name="Sch E" sheetId="33" r:id="rId32"/>
    <sheet name="Sch F" sheetId="34" r:id="rId33"/>
    <sheet name="Sch G" sheetId="36" r:id="rId34"/>
    <sheet name="Sch H" sheetId="37" r:id="rId35"/>
    <sheet name="Sch I" sheetId="38" r:id="rId36"/>
    <sheet name="Sch J" sheetId="39" r:id="rId37"/>
    <sheet name="Sch K" sheetId="40" r:id="rId38"/>
    <sheet name="Sch L" sheetId="41" r:id="rId39"/>
    <sheet name="Sch N" sheetId="59" r:id="rId40"/>
    <sheet name="Sch P" sheetId="44" r:id="rId41"/>
    <sheet name="Sch S" sheetId="48" r:id="rId42"/>
    <sheet name="Sch T" sheetId="49" r:id="rId43"/>
    <sheet name="Sch U" sheetId="50" r:id="rId44"/>
    <sheet name="Sch W" sheetId="51" r:id="rId45"/>
  </sheets>
  <definedNames>
    <definedName name="Name_of_Facility">'Sch A'!#REF!</definedName>
    <definedName name="_xlnm.Print_Area" localSheetId="3">Cklist!$A$1:$D$50</definedName>
    <definedName name="_xlnm.Print_Area" localSheetId="4">'Sch A'!$A$1:$C$30</definedName>
    <definedName name="_xlnm.Print_Area" localSheetId="5">'Sch A-1'!$A$1:$H$35</definedName>
    <definedName name="_xlnm.Print_Area" localSheetId="6">'Sch A-2'!$A$6:$E$63</definedName>
    <definedName name="_xlnm.Print_Area" localSheetId="7">'Sch B-1'!$A$1:$T$22</definedName>
    <definedName name="_xlnm.Print_Area" localSheetId="9">'Sch B-2a'!$A$1:$O$61</definedName>
    <definedName name="_xlnm.Print_Area" localSheetId="10">'Sch B-2b'!$A$1:$O$59</definedName>
    <definedName name="_xlnm.Print_Area" localSheetId="11">'Sch B-2c'!$A$1:$O$59</definedName>
    <definedName name="_xlnm.Print_Area" localSheetId="8">'Sch B-2s'!$A$1:$S$59</definedName>
    <definedName name="_xlnm.Print_Area" localSheetId="12">'Sch B-3'!$A$1:$L$60</definedName>
    <definedName name="_xlnm.Print_Area" localSheetId="13">'Sch C-1'!$B$1:$L$79</definedName>
    <definedName name="_xlnm.Print_Area" localSheetId="14">'Sch C-2a'!$A$1:$I$161</definedName>
    <definedName name="_xlnm.Print_Area" localSheetId="20">'Sch C-3'!$A$7:$I$128</definedName>
    <definedName name="_xlnm.Print_Area" localSheetId="21">'Sch C-4'!$C$1:$W$51</definedName>
    <definedName name="_xlnm.Print_Area" localSheetId="22">'Sch C-5'!$A$1:$F$45</definedName>
    <definedName name="_xlnm.Print_Area" localSheetId="23">'Sch C-6'!$A$1:$C$31</definedName>
    <definedName name="_xlnm.Print_Area" localSheetId="25">'Sch D'!$A$1:$G$80</definedName>
    <definedName name="_xlnm.Print_Area" localSheetId="26">'Sch D-1'!$A$1:$E$224</definedName>
    <definedName name="_xlnm.Print_Area" localSheetId="27">'Sch D-2'!$A$6:$E$81</definedName>
    <definedName name="_xlnm.Print_Area" localSheetId="28">'Sch D-5'!$A$1:$E$27</definedName>
    <definedName name="_xlnm.Print_Area" localSheetId="29">'Sch D-7'!$A$1:$G$31</definedName>
    <definedName name="_xlnm.Print_Area" localSheetId="31">'Sch E'!$A$1:$D$35</definedName>
    <definedName name="_xlnm.Print_Area" localSheetId="32">'Sch F'!$A$1:$G$109</definedName>
    <definedName name="_xlnm.Print_Area" localSheetId="33">'Sch G'!$A$1:$D$48</definedName>
    <definedName name="_xlnm.Print_Area" localSheetId="35">'Sch I'!$A$1:$E$96</definedName>
    <definedName name="_xlnm.Print_Area" localSheetId="36">'Sch J'!$A$1:$F$18</definedName>
    <definedName name="_xlnm.Print_Area" localSheetId="37">'Sch K'!$A$1:$F$35</definedName>
    <definedName name="_xlnm.Print_Area" localSheetId="38">'Sch L'!$A$1:$E$35</definedName>
    <definedName name="_xlnm.Print_Area" localSheetId="39">'Sch N'!$A$1:$D$12</definedName>
    <definedName name="_xlnm.Print_Area" localSheetId="40">'Sch P'!$A$1:$E$36</definedName>
    <definedName name="_xlnm.Print_Area" localSheetId="41">'Sch S'!$A$1:$I$28</definedName>
    <definedName name="_xlnm.Print_Area" localSheetId="43">'Sch U'!$A$1:$I$64</definedName>
    <definedName name="_xlnm.Print_Titles" localSheetId="5">'Sch A-1'!$1:$3</definedName>
    <definedName name="_xlnm.Print_Titles" localSheetId="6">'Sch A-2'!$1:$5</definedName>
    <definedName name="_xlnm.Print_Titles" localSheetId="13">'Sch C-1'!$A:$A</definedName>
    <definedName name="_xlnm.Print_Titles" localSheetId="20">'Sch C-3'!$1:$6</definedName>
    <definedName name="_xlnm.Print_Titles" localSheetId="21">'Sch C-4'!$A:$B</definedName>
    <definedName name="_xlnm.Print_Titles" localSheetId="26">'Sch D-1'!$1:$5</definedName>
    <definedName name="_xlnm.Print_Titles" localSheetId="27">'Sch D-2'!$1:$5</definedName>
    <definedName name="_xlnm.Print_Titles" localSheetId="35">'Sch I'!$1:$4</definedName>
    <definedName name="_xlnm.Print_Titles" localSheetId="44">'Sch W'!$A:$C,'Sch W'!$1:$4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6" i="34" l="1"/>
  <c r="D106" i="34"/>
  <c r="CD7" i="3" l="1"/>
  <c r="CC7" i="3"/>
  <c r="BV86" i="3"/>
  <c r="BU86"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l="1"/>
  <c r="Y86" i="3"/>
  <c r="X86" i="3"/>
  <c r="W86" i="3"/>
  <c r="V86" i="3"/>
  <c r="U86" i="3"/>
  <c r="T86" i="3"/>
  <c r="S86" i="3"/>
  <c r="R86" i="3"/>
  <c r="Q86" i="3"/>
  <c r="P86" i="3"/>
  <c r="O86" i="3"/>
  <c r="N86" i="3"/>
  <c r="M86" i="3"/>
  <c r="L86" i="3"/>
  <c r="K86" i="3"/>
  <c r="J86" i="3"/>
  <c r="I86" i="3"/>
  <c r="H86" i="3"/>
  <c r="G86" i="3"/>
  <c r="F86" i="3"/>
  <c r="E86" i="3"/>
  <c r="D86" i="3"/>
  <c r="C86" i="3"/>
  <c r="B86" i="3"/>
  <c r="A86" i="3"/>
  <c r="A83" i="3"/>
  <c r="B83"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Z83" i="3"/>
  <c r="Y83" i="3"/>
  <c r="X83" i="3"/>
  <c r="N83" i="3"/>
  <c r="M83" i="3"/>
  <c r="L83" i="3"/>
  <c r="AI83" i="3"/>
  <c r="AH83" i="3"/>
  <c r="AG83" i="3"/>
  <c r="AF83" i="3"/>
  <c r="AE83" i="3"/>
  <c r="AD83" i="3"/>
  <c r="AC83" i="3"/>
  <c r="AB83" i="3"/>
  <c r="AA83" i="3"/>
  <c r="W83" i="3"/>
  <c r="V83" i="3"/>
  <c r="U83" i="3"/>
  <c r="T83" i="3"/>
  <c r="S83" i="3"/>
  <c r="R83" i="3"/>
  <c r="Q83" i="3"/>
  <c r="P83" i="3"/>
  <c r="O83" i="3"/>
  <c r="K83" i="3"/>
  <c r="J83" i="3"/>
  <c r="I83" i="3"/>
  <c r="H83" i="3"/>
  <c r="G83" i="3"/>
  <c r="F83" i="3"/>
  <c r="E83" i="3"/>
  <c r="D83" i="3"/>
  <c r="C83" i="3"/>
  <c r="G90" i="3"/>
  <c r="E90" i="3"/>
  <c r="F90" i="3"/>
  <c r="H90" i="3"/>
  <c r="I90" i="3"/>
  <c r="J90" i="3"/>
  <c r="L90" i="3"/>
  <c r="K90" i="3"/>
  <c r="D90" i="3"/>
  <c r="C90" i="3"/>
  <c r="B90" i="3"/>
  <c r="A90"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B23" i="3"/>
  <c r="A23"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B19" i="3"/>
  <c r="A19"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B15" i="3"/>
  <c r="A15" i="3"/>
  <c r="G7" i="4"/>
  <c r="G6" i="4"/>
  <c r="B11" i="3"/>
  <c r="A11" i="3"/>
  <c r="CB7" i="3"/>
  <c r="CA7" i="3"/>
  <c r="BY7" i="3"/>
  <c r="BZ7" i="3"/>
  <c r="BW7" i="3"/>
  <c r="BX7" i="3"/>
  <c r="BV7" i="3"/>
  <c r="BU7" i="3"/>
  <c r="BS7" i="3"/>
  <c r="BT7" i="3"/>
  <c r="BR7" i="3"/>
  <c r="BQ7" i="3"/>
  <c r="BP7" i="3"/>
  <c r="BO7" i="3"/>
  <c r="BM7" i="3"/>
  <c r="BN7" i="3"/>
  <c r="BK7" i="3" a="1"/>
  <c r="BK7" i="3" s="1"/>
  <c r="BI7" i="3" a="1"/>
  <c r="BI7" i="3" s="1"/>
  <c r="AY7" i="3"/>
  <c r="AX7" i="3"/>
  <c r="AW7" i="3"/>
  <c r="AV7" i="3"/>
  <c r="AU7" i="3"/>
  <c r="AT7" i="3"/>
  <c r="BA7" i="3"/>
  <c r="AZ7" i="3"/>
  <c r="BH7" i="3"/>
  <c r="BG7" i="3"/>
  <c r="BF7" i="3"/>
  <c r="BE7" i="3"/>
  <c r="BD7" i="3"/>
  <c r="BC7" i="3"/>
  <c r="BB7" i="3"/>
  <c r="AR7" i="3"/>
  <c r="AS7" i="3"/>
  <c r="AQ7" i="3"/>
  <c r="AP7" i="3"/>
  <c r="AO7" i="3"/>
  <c r="AN7" i="3"/>
  <c r="AM7" i="3"/>
  <c r="AL7" i="3"/>
  <c r="AI7" i="3" a="1"/>
  <c r="AI7" i="3" s="1"/>
  <c r="AH7" i="3"/>
  <c r="AG7" i="3"/>
  <c r="AF7" i="3"/>
  <c r="AE7" i="3"/>
  <c r="AD7" i="3"/>
  <c r="AC7" i="3"/>
  <c r="AA7" i="3" a="1"/>
  <c r="AA7" i="3" s="1"/>
  <c r="Z7" i="3"/>
  <c r="Y7" i="3"/>
  <c r="X7" i="3"/>
  <c r="W7" i="3"/>
  <c r="V7" i="3"/>
  <c r="U7" i="3"/>
  <c r="T7" i="3"/>
  <c r="S7" i="3"/>
  <c r="R7" i="3"/>
  <c r="Q7" i="3"/>
  <c r="P7" i="3"/>
  <c r="O7" i="3"/>
  <c r="N7" i="3"/>
  <c r="M7" i="3"/>
  <c r="L7" i="3"/>
  <c r="K7" i="3"/>
  <c r="J7" i="3"/>
  <c r="I7" i="3"/>
  <c r="H7" i="3"/>
  <c r="G7" i="3"/>
  <c r="F7" i="3"/>
  <c r="E7" i="3"/>
  <c r="D7" i="3"/>
  <c r="C7" i="3"/>
  <c r="AJ3" i="3"/>
  <c r="AK3" i="3"/>
  <c r="AI3" i="3"/>
  <c r="AH3" i="3"/>
  <c r="AG3" i="3"/>
  <c r="AF3" i="3"/>
  <c r="AE3" i="3"/>
  <c r="AD3" i="3"/>
  <c r="AC3" i="3"/>
  <c r="AB3" i="3"/>
  <c r="AA3" i="3"/>
  <c r="Z3" i="3"/>
  <c r="Y3" i="3"/>
  <c r="X3" i="3"/>
  <c r="W3" i="3"/>
  <c r="V3" i="3"/>
  <c r="T3" i="3"/>
  <c r="U3" i="3"/>
  <c r="B7" i="3"/>
  <c r="A7" i="3"/>
  <c r="AC79" i="3" a="1"/>
  <c r="AC79" i="3" s="1"/>
  <c r="AA79" i="3" a="1"/>
  <c r="AA79" i="3" s="1"/>
  <c r="Y79" i="3" a="1"/>
  <c r="Y79" i="3" s="1"/>
  <c r="W79" i="3" a="1"/>
  <c r="W79" i="3" s="1"/>
  <c r="U79" i="3" a="1"/>
  <c r="U79" i="3" s="1"/>
  <c r="S79" i="3" a="1"/>
  <c r="S79" i="3" s="1"/>
  <c r="Q79" i="3" a="1"/>
  <c r="Q79" i="3" s="1"/>
  <c r="O79" i="3" a="1"/>
  <c r="O79" i="3" s="1"/>
  <c r="M79" i="3" a="1"/>
  <c r="M79" i="3" s="1"/>
  <c r="K79" i="3" a="1"/>
  <c r="K79" i="3" s="1"/>
  <c r="I79" i="3" a="1"/>
  <c r="I79" i="3" s="1"/>
  <c r="G79" i="3" a="1"/>
  <c r="G79" i="3" s="1"/>
  <c r="E79" i="3" a="1"/>
  <c r="E79" i="3" s="1"/>
  <c r="C79" i="3" a="1"/>
  <c r="C79" i="3" s="1"/>
  <c r="B79" i="3"/>
  <c r="A79" i="3"/>
  <c r="D9" i="59" l="1"/>
  <c r="C12" i="59"/>
  <c r="B12" i="59"/>
  <c r="D11" i="59"/>
  <c r="D10" i="59"/>
  <c r="D8" i="59"/>
  <c r="D7" i="59"/>
  <c r="D6" i="59"/>
  <c r="A1" i="59"/>
  <c r="D3" i="59"/>
  <c r="A3" i="59"/>
  <c r="D2" i="59"/>
  <c r="A2" i="59"/>
  <c r="D12" i="59" l="1"/>
  <c r="K188" i="51"/>
  <c r="P187" i="51"/>
  <c r="I187" i="51" s="1"/>
  <c r="O187" i="51"/>
  <c r="H187" i="51" s="1"/>
  <c r="N187" i="51"/>
  <c r="G187" i="51" s="1"/>
  <c r="M187" i="51"/>
  <c r="F187" i="51" s="1"/>
  <c r="L187" i="51"/>
  <c r="K187" i="51"/>
  <c r="K153" i="51"/>
  <c r="P152" i="51"/>
  <c r="I152" i="51" s="1"/>
  <c r="O152" i="51"/>
  <c r="H152" i="51" s="1"/>
  <c r="N152" i="51"/>
  <c r="G152" i="51" s="1"/>
  <c r="M152" i="51"/>
  <c r="F152" i="51" s="1"/>
  <c r="L152" i="51"/>
  <c r="E152" i="51" s="1"/>
  <c r="K152" i="51"/>
  <c r="K118" i="51"/>
  <c r="P117" i="51"/>
  <c r="I117" i="51" s="1"/>
  <c r="O117" i="51"/>
  <c r="H117" i="51" s="1"/>
  <c r="N117" i="51"/>
  <c r="G117" i="51" s="1"/>
  <c r="M117" i="51"/>
  <c r="F117" i="51" s="1"/>
  <c r="L117" i="51"/>
  <c r="K117" i="51"/>
  <c r="K48" i="51"/>
  <c r="K83" i="51"/>
  <c r="K82" i="51"/>
  <c r="L82" i="51"/>
  <c r="E82" i="51" s="1"/>
  <c r="M82" i="51"/>
  <c r="F82" i="51" s="1"/>
  <c r="N82" i="51"/>
  <c r="G82" i="51" s="1"/>
  <c r="O82" i="51"/>
  <c r="H82" i="51" s="1"/>
  <c r="P82" i="51"/>
  <c r="I82" i="51" s="1"/>
  <c r="Q187" i="51" l="1"/>
  <c r="E187" i="51"/>
  <c r="D187" i="51" s="1"/>
  <c r="Q152" i="51"/>
  <c r="D152" i="51"/>
  <c r="Q117" i="51"/>
  <c r="E117" i="51"/>
  <c r="D117" i="51" s="1"/>
  <c r="Q82" i="51"/>
  <c r="D82" i="51"/>
  <c r="K47" i="51" l="1"/>
  <c r="L47" i="51"/>
  <c r="E47" i="51" s="1"/>
  <c r="M47" i="51"/>
  <c r="F47" i="51" s="1"/>
  <c r="N47" i="51"/>
  <c r="G47" i="51" s="1"/>
  <c r="O47" i="51"/>
  <c r="H47" i="51" s="1"/>
  <c r="P47" i="51"/>
  <c r="I47" i="51" s="1"/>
  <c r="I62" i="50"/>
  <c r="H62" i="50"/>
  <c r="G62" i="50"/>
  <c r="F62" i="50"/>
  <c r="E62" i="50"/>
  <c r="C106" i="28"/>
  <c r="I27" i="21"/>
  <c r="H27" i="21"/>
  <c r="G27" i="21"/>
  <c r="F27" i="21"/>
  <c r="E27" i="21"/>
  <c r="Q56" i="57"/>
  <c r="Q55" i="57"/>
  <c r="Q54" i="57"/>
  <c r="Q53" i="57"/>
  <c r="Q52" i="57"/>
  <c r="Q51" i="57"/>
  <c r="Q50" i="57"/>
  <c r="Q49" i="57"/>
  <c r="S49" i="57" s="1"/>
  <c r="Q48" i="57"/>
  <c r="S48" i="57" s="1"/>
  <c r="Q47" i="57"/>
  <c r="Q46" i="57"/>
  <c r="Q45" i="57"/>
  <c r="Q44" i="57"/>
  <c r="Q43" i="57"/>
  <c r="Q42" i="57"/>
  <c r="Q41" i="57"/>
  <c r="S41" i="57" s="1"/>
  <c r="Q40" i="57"/>
  <c r="S40" i="57" s="1"/>
  <c r="Q39" i="57"/>
  <c r="Q38" i="57"/>
  <c r="Q37" i="57"/>
  <c r="Q36" i="57"/>
  <c r="Q35" i="57"/>
  <c r="Q34" i="57"/>
  <c r="Q33" i="57"/>
  <c r="S33" i="57" s="1"/>
  <c r="Q32" i="57"/>
  <c r="S32" i="57" s="1"/>
  <c r="Q31" i="57"/>
  <c r="Q30" i="57"/>
  <c r="Q29" i="57"/>
  <c r="Q28" i="57"/>
  <c r="Q27" i="57"/>
  <c r="Q26" i="57"/>
  <c r="Q25" i="57"/>
  <c r="S25" i="57" s="1"/>
  <c r="Q24" i="57"/>
  <c r="S24" i="57" s="1"/>
  <c r="Q23" i="57"/>
  <c r="Q22" i="57"/>
  <c r="Q21" i="57"/>
  <c r="Q20" i="57"/>
  <c r="Q19" i="57"/>
  <c r="Q18" i="57"/>
  <c r="Q17" i="57"/>
  <c r="S17" i="57" s="1"/>
  <c r="Q16" i="57"/>
  <c r="S16" i="57" s="1"/>
  <c r="Q15" i="57"/>
  <c r="Q14" i="57"/>
  <c r="Q13" i="57"/>
  <c r="Q12" i="57"/>
  <c r="Q11" i="57"/>
  <c r="Q10" i="57"/>
  <c r="Q9" i="57"/>
  <c r="S9" i="57" s="1"/>
  <c r="Q8" i="57"/>
  <c r="S8" i="57" s="1"/>
  <c r="Q7" i="57"/>
  <c r="S55" i="57"/>
  <c r="S54" i="57"/>
  <c r="S53" i="57"/>
  <c r="S52" i="57"/>
  <c r="S51" i="57"/>
  <c r="S50" i="57"/>
  <c r="S47" i="57"/>
  <c r="S46" i="57"/>
  <c r="S45" i="57"/>
  <c r="S44" i="57"/>
  <c r="S43" i="57"/>
  <c r="S42" i="57"/>
  <c r="S39" i="57"/>
  <c r="S38" i="57"/>
  <c r="S37" i="57"/>
  <c r="S36" i="57"/>
  <c r="S35" i="57"/>
  <c r="S34" i="57"/>
  <c r="S31" i="57"/>
  <c r="S30" i="57"/>
  <c r="S29" i="57"/>
  <c r="S28" i="57"/>
  <c r="S27" i="57"/>
  <c r="S26" i="57"/>
  <c r="S23" i="57"/>
  <c r="S22" i="57"/>
  <c r="S21" i="57"/>
  <c r="S20" i="57"/>
  <c r="S19" i="57"/>
  <c r="S18" i="57"/>
  <c r="S15" i="57"/>
  <c r="S14" i="57"/>
  <c r="S13" i="57"/>
  <c r="S12" i="57"/>
  <c r="S11" i="57"/>
  <c r="S10" i="57"/>
  <c r="S7" i="57"/>
  <c r="Q47" i="51" l="1"/>
  <c r="D47" i="51"/>
  <c r="C193" i="51"/>
  <c r="C158" i="51"/>
  <c r="C123" i="51"/>
  <c r="C88" i="51"/>
  <c r="C53" i="51"/>
  <c r="B54" i="4" s="1"/>
  <c r="I118" i="21" l="1"/>
  <c r="H118" i="21"/>
  <c r="G118" i="21"/>
  <c r="F118" i="21"/>
  <c r="E118" i="21"/>
  <c r="D118" i="21" s="1"/>
  <c r="I116" i="21"/>
  <c r="H116" i="21"/>
  <c r="D116" i="21" s="1"/>
  <c r="G116" i="21"/>
  <c r="F116" i="21"/>
  <c r="E116" i="21"/>
  <c r="I114" i="21"/>
  <c r="H114" i="21"/>
  <c r="G114" i="21"/>
  <c r="F114" i="21"/>
  <c r="E114" i="21"/>
  <c r="D114" i="21" s="1"/>
  <c r="I112" i="21"/>
  <c r="H112" i="21"/>
  <c r="G112" i="21"/>
  <c r="F112" i="21"/>
  <c r="E112" i="21"/>
  <c r="I110" i="21"/>
  <c r="H110" i="21"/>
  <c r="G110" i="21"/>
  <c r="F110" i="21"/>
  <c r="E110" i="21"/>
  <c r="I108" i="21"/>
  <c r="H108" i="21"/>
  <c r="G108" i="21"/>
  <c r="F108" i="21"/>
  <c r="E108" i="21"/>
  <c r="I106" i="21"/>
  <c r="H106" i="21"/>
  <c r="G106" i="21"/>
  <c r="F106" i="21"/>
  <c r="E106" i="21"/>
  <c r="I104" i="21"/>
  <c r="H104" i="21"/>
  <c r="G104" i="21"/>
  <c r="F104" i="21"/>
  <c r="E104" i="21"/>
  <c r="I102" i="21"/>
  <c r="H102" i="21"/>
  <c r="G102" i="21"/>
  <c r="F102" i="21"/>
  <c r="E102" i="21"/>
  <c r="I100" i="21"/>
  <c r="H100" i="21"/>
  <c r="G100" i="21"/>
  <c r="F100" i="21"/>
  <c r="E100" i="21"/>
  <c r="D117" i="21"/>
  <c r="D115" i="21"/>
  <c r="D113" i="21"/>
  <c r="D112" i="21"/>
  <c r="D111" i="21"/>
  <c r="D110" i="21"/>
  <c r="D109" i="21"/>
  <c r="J118" i="21"/>
  <c r="J116" i="21"/>
  <c r="J114" i="21"/>
  <c r="J112" i="21"/>
  <c r="J110" i="21"/>
  <c r="J108" i="21"/>
  <c r="E17" i="17"/>
  <c r="E18" i="17"/>
  <c r="P192" i="51"/>
  <c r="O192" i="51"/>
  <c r="N192" i="51"/>
  <c r="M192" i="51"/>
  <c r="L192" i="51"/>
  <c r="K192" i="51"/>
  <c r="K189" i="51"/>
  <c r="P186" i="51"/>
  <c r="O186" i="51"/>
  <c r="N186" i="51"/>
  <c r="M186" i="51"/>
  <c r="L186" i="51"/>
  <c r="K186" i="51"/>
  <c r="P180" i="51"/>
  <c r="O180" i="51"/>
  <c r="N180" i="51"/>
  <c r="M180" i="51"/>
  <c r="L180" i="51"/>
  <c r="K180" i="51"/>
  <c r="P179" i="51"/>
  <c r="O179" i="51"/>
  <c r="N179" i="51"/>
  <c r="M179" i="51"/>
  <c r="L179" i="51"/>
  <c r="K179" i="51"/>
  <c r="P178" i="51"/>
  <c r="O178" i="51"/>
  <c r="N178" i="51"/>
  <c r="M178" i="51"/>
  <c r="L178" i="51"/>
  <c r="K178" i="51"/>
  <c r="P177" i="51"/>
  <c r="O177" i="51"/>
  <c r="N177" i="51"/>
  <c r="M177" i="51"/>
  <c r="L177" i="51"/>
  <c r="K177" i="51"/>
  <c r="P176" i="51"/>
  <c r="O176" i="51"/>
  <c r="N176" i="51"/>
  <c r="M176" i="51"/>
  <c r="L176" i="51"/>
  <c r="K176" i="51"/>
  <c r="P175" i="51"/>
  <c r="O175" i="51"/>
  <c r="N175" i="51"/>
  <c r="M175" i="51"/>
  <c r="L175" i="51"/>
  <c r="K175" i="51"/>
  <c r="P174" i="51"/>
  <c r="O174" i="51"/>
  <c r="N174" i="51"/>
  <c r="M174" i="51"/>
  <c r="L174" i="51"/>
  <c r="K174" i="51"/>
  <c r="P173" i="51"/>
  <c r="O173" i="51"/>
  <c r="N173" i="51"/>
  <c r="M173" i="51"/>
  <c r="L173" i="51"/>
  <c r="K173" i="51"/>
  <c r="P172" i="51"/>
  <c r="O172" i="51"/>
  <c r="N172" i="51"/>
  <c r="M172" i="51"/>
  <c r="L172" i="51"/>
  <c r="K172" i="51"/>
  <c r="P171" i="51"/>
  <c r="O171" i="51"/>
  <c r="N171" i="51"/>
  <c r="M171" i="51"/>
  <c r="L171" i="51"/>
  <c r="K171" i="51"/>
  <c r="P170" i="51"/>
  <c r="O170" i="51"/>
  <c r="N170" i="51"/>
  <c r="M170" i="51"/>
  <c r="L170" i="51"/>
  <c r="K170" i="51"/>
  <c r="P169" i="51"/>
  <c r="O169" i="51"/>
  <c r="N169" i="51"/>
  <c r="M169" i="51"/>
  <c r="L169" i="51"/>
  <c r="K169" i="51"/>
  <c r="P168" i="51"/>
  <c r="O168" i="51"/>
  <c r="N168" i="51"/>
  <c r="M168" i="51"/>
  <c r="L168" i="51"/>
  <c r="K168" i="51"/>
  <c r="P167" i="51"/>
  <c r="O167" i="51"/>
  <c r="N167" i="51"/>
  <c r="M167" i="51"/>
  <c r="L167" i="51"/>
  <c r="K167" i="51"/>
  <c r="P166" i="51"/>
  <c r="O166" i="51"/>
  <c r="N166" i="51"/>
  <c r="M166" i="51"/>
  <c r="L166" i="51"/>
  <c r="K166" i="51"/>
  <c r="P165" i="51"/>
  <c r="O165" i="51"/>
  <c r="N165" i="51"/>
  <c r="M165" i="51"/>
  <c r="L165" i="51"/>
  <c r="K165" i="51"/>
  <c r="P164" i="51"/>
  <c r="O164" i="51"/>
  <c r="N164" i="51"/>
  <c r="M164" i="51"/>
  <c r="L164" i="51"/>
  <c r="K164" i="51"/>
  <c r="P163" i="51"/>
  <c r="O163" i="51"/>
  <c r="N163" i="51"/>
  <c r="M163" i="51"/>
  <c r="L163" i="51"/>
  <c r="K163" i="51"/>
  <c r="P157" i="51"/>
  <c r="O157" i="51"/>
  <c r="N157" i="51"/>
  <c r="M157" i="51"/>
  <c r="L157" i="51"/>
  <c r="K157" i="51"/>
  <c r="K154" i="51"/>
  <c r="P151" i="51"/>
  <c r="O151" i="51"/>
  <c r="N151" i="51"/>
  <c r="M151" i="51"/>
  <c r="L151" i="51"/>
  <c r="K151" i="51"/>
  <c r="P145" i="51"/>
  <c r="O145" i="51"/>
  <c r="N145" i="51"/>
  <c r="M145" i="51"/>
  <c r="L145" i="51"/>
  <c r="K145" i="51"/>
  <c r="P144" i="51"/>
  <c r="O144" i="51"/>
  <c r="N144" i="51"/>
  <c r="M144" i="51"/>
  <c r="L144" i="51"/>
  <c r="K144" i="51"/>
  <c r="P143" i="51"/>
  <c r="O143" i="51"/>
  <c r="N143" i="51"/>
  <c r="M143" i="51"/>
  <c r="L143" i="51"/>
  <c r="K143" i="51"/>
  <c r="P142" i="51"/>
  <c r="O142" i="51"/>
  <c r="N142" i="51"/>
  <c r="M142" i="51"/>
  <c r="L142" i="51"/>
  <c r="K142" i="51"/>
  <c r="P141" i="51"/>
  <c r="O141" i="51"/>
  <c r="N141" i="51"/>
  <c r="M141" i="51"/>
  <c r="L141" i="51"/>
  <c r="K141" i="51"/>
  <c r="P140" i="51"/>
  <c r="O140" i="51"/>
  <c r="N140" i="51"/>
  <c r="M140" i="51"/>
  <c r="L140" i="51"/>
  <c r="K140" i="51"/>
  <c r="P139" i="51"/>
  <c r="O139" i="51"/>
  <c r="N139" i="51"/>
  <c r="M139" i="51"/>
  <c r="L139" i="51"/>
  <c r="K139" i="51"/>
  <c r="P138" i="51"/>
  <c r="O138" i="51"/>
  <c r="N138" i="51"/>
  <c r="M138" i="51"/>
  <c r="L138" i="51"/>
  <c r="K138" i="51"/>
  <c r="P137" i="51"/>
  <c r="O137" i="51"/>
  <c r="N137" i="51"/>
  <c r="M137" i="51"/>
  <c r="L137" i="51"/>
  <c r="K137" i="51"/>
  <c r="P136" i="51"/>
  <c r="O136" i="51"/>
  <c r="N136" i="51"/>
  <c r="M136" i="51"/>
  <c r="L136" i="51"/>
  <c r="K136" i="51"/>
  <c r="P135" i="51"/>
  <c r="O135" i="51"/>
  <c r="N135" i="51"/>
  <c r="M135" i="51"/>
  <c r="L135" i="51"/>
  <c r="K135" i="51"/>
  <c r="P134" i="51"/>
  <c r="O134" i="51"/>
  <c r="N134" i="51"/>
  <c r="M134" i="51"/>
  <c r="L134" i="51"/>
  <c r="K134" i="51"/>
  <c r="P133" i="51"/>
  <c r="O133" i="51"/>
  <c r="N133" i="51"/>
  <c r="M133" i="51"/>
  <c r="L133" i="51"/>
  <c r="K133" i="51"/>
  <c r="P132" i="51"/>
  <c r="O132" i="51"/>
  <c r="N132" i="51"/>
  <c r="M132" i="51"/>
  <c r="L132" i="51"/>
  <c r="K132" i="51"/>
  <c r="P131" i="51"/>
  <c r="O131" i="51"/>
  <c r="N131" i="51"/>
  <c r="M131" i="51"/>
  <c r="L131" i="51"/>
  <c r="K131" i="51"/>
  <c r="P130" i="51"/>
  <c r="O130" i="51"/>
  <c r="N130" i="51"/>
  <c r="M130" i="51"/>
  <c r="L130" i="51"/>
  <c r="K130" i="51"/>
  <c r="P129" i="51"/>
  <c r="O129" i="51"/>
  <c r="N129" i="51"/>
  <c r="M129" i="51"/>
  <c r="L129" i="51"/>
  <c r="K129" i="51"/>
  <c r="P128" i="51"/>
  <c r="O128" i="51"/>
  <c r="N128" i="51"/>
  <c r="M128" i="51"/>
  <c r="L128" i="51"/>
  <c r="K128" i="51"/>
  <c r="P122" i="51"/>
  <c r="O122" i="51"/>
  <c r="N122" i="51"/>
  <c r="M122" i="51"/>
  <c r="L122" i="51"/>
  <c r="K122" i="51"/>
  <c r="K119" i="51"/>
  <c r="P116" i="51"/>
  <c r="O116" i="51"/>
  <c r="N116" i="51"/>
  <c r="M116" i="51"/>
  <c r="L116" i="51"/>
  <c r="K116" i="51"/>
  <c r="P110" i="51"/>
  <c r="O110" i="51"/>
  <c r="N110" i="51"/>
  <c r="M110" i="51"/>
  <c r="L110" i="51"/>
  <c r="K110" i="51"/>
  <c r="P109" i="51"/>
  <c r="O109" i="51"/>
  <c r="N109" i="51"/>
  <c r="M109" i="51"/>
  <c r="L109" i="51"/>
  <c r="K109" i="51"/>
  <c r="P108" i="51"/>
  <c r="O108" i="51"/>
  <c r="N108" i="51"/>
  <c r="M108" i="51"/>
  <c r="L108" i="51"/>
  <c r="K108" i="51"/>
  <c r="P107" i="51"/>
  <c r="O107" i="51"/>
  <c r="N107" i="51"/>
  <c r="M107" i="51"/>
  <c r="L107" i="51"/>
  <c r="K107" i="51"/>
  <c r="P106" i="51"/>
  <c r="O106" i="51"/>
  <c r="N106" i="51"/>
  <c r="M106" i="51"/>
  <c r="L106" i="51"/>
  <c r="K106" i="51"/>
  <c r="P105" i="51"/>
  <c r="O105" i="51"/>
  <c r="N105" i="51"/>
  <c r="M105" i="51"/>
  <c r="L105" i="51"/>
  <c r="K105" i="51"/>
  <c r="P104" i="51"/>
  <c r="O104" i="51"/>
  <c r="N104" i="51"/>
  <c r="M104" i="51"/>
  <c r="L104" i="51"/>
  <c r="K104" i="51"/>
  <c r="P103" i="51"/>
  <c r="O103" i="51"/>
  <c r="N103" i="51"/>
  <c r="M103" i="51"/>
  <c r="L103" i="51"/>
  <c r="K103" i="51"/>
  <c r="P102" i="51"/>
  <c r="O102" i="51"/>
  <c r="N102" i="51"/>
  <c r="M102" i="51"/>
  <c r="L102" i="51"/>
  <c r="K102" i="51"/>
  <c r="P101" i="51"/>
  <c r="O101" i="51"/>
  <c r="N101" i="51"/>
  <c r="M101" i="51"/>
  <c r="L101" i="51"/>
  <c r="K101" i="51"/>
  <c r="P100" i="51"/>
  <c r="O100" i="51"/>
  <c r="N100" i="51"/>
  <c r="M100" i="51"/>
  <c r="L100" i="51"/>
  <c r="K100" i="51"/>
  <c r="P99" i="51"/>
  <c r="O99" i="51"/>
  <c r="N99" i="51"/>
  <c r="M99" i="51"/>
  <c r="L99" i="51"/>
  <c r="K99" i="51"/>
  <c r="P98" i="51"/>
  <c r="O98" i="51"/>
  <c r="N98" i="51"/>
  <c r="M98" i="51"/>
  <c r="L98" i="51"/>
  <c r="K98" i="51"/>
  <c r="P97" i="51"/>
  <c r="O97" i="51"/>
  <c r="N97" i="51"/>
  <c r="M97" i="51"/>
  <c r="L97" i="51"/>
  <c r="K97" i="51"/>
  <c r="P96" i="51"/>
  <c r="O96" i="51"/>
  <c r="N96" i="51"/>
  <c r="M96" i="51"/>
  <c r="L96" i="51"/>
  <c r="K96" i="51"/>
  <c r="P95" i="51"/>
  <c r="O95" i="51"/>
  <c r="N95" i="51"/>
  <c r="M95" i="51"/>
  <c r="L95" i="51"/>
  <c r="K95" i="51"/>
  <c r="P94" i="51"/>
  <c r="O94" i="51"/>
  <c r="N94" i="51"/>
  <c r="M94" i="51"/>
  <c r="L94" i="51"/>
  <c r="K94" i="51"/>
  <c r="P93" i="51"/>
  <c r="O93" i="51"/>
  <c r="N93" i="51"/>
  <c r="M93" i="51"/>
  <c r="L93" i="51"/>
  <c r="K93" i="51"/>
  <c r="P87" i="51"/>
  <c r="O87" i="51"/>
  <c r="N87" i="51"/>
  <c r="M87" i="51"/>
  <c r="L87" i="51"/>
  <c r="K87" i="51"/>
  <c r="K84" i="51"/>
  <c r="P81" i="51"/>
  <c r="O81" i="51"/>
  <c r="N81" i="51"/>
  <c r="M81" i="51"/>
  <c r="L81" i="51"/>
  <c r="K81" i="51"/>
  <c r="P75" i="51"/>
  <c r="O75" i="51"/>
  <c r="N75" i="51"/>
  <c r="M75" i="51"/>
  <c r="L75" i="51"/>
  <c r="K75" i="51"/>
  <c r="P74" i="51"/>
  <c r="O74" i="51"/>
  <c r="N74" i="51"/>
  <c r="M74" i="51"/>
  <c r="L74" i="51"/>
  <c r="K74" i="51"/>
  <c r="P73" i="51"/>
  <c r="O73" i="51"/>
  <c r="N73" i="51"/>
  <c r="M73" i="51"/>
  <c r="L73" i="51"/>
  <c r="K73" i="51"/>
  <c r="P72" i="51"/>
  <c r="O72" i="51"/>
  <c r="N72" i="51"/>
  <c r="M72" i="51"/>
  <c r="L72" i="51"/>
  <c r="K72" i="51"/>
  <c r="P71" i="51"/>
  <c r="O71" i="51"/>
  <c r="N71" i="51"/>
  <c r="M71" i="51"/>
  <c r="L71" i="51"/>
  <c r="K71" i="51"/>
  <c r="P70" i="51"/>
  <c r="O70" i="51"/>
  <c r="N70" i="51"/>
  <c r="M70" i="51"/>
  <c r="L70" i="51"/>
  <c r="K70" i="51"/>
  <c r="P69" i="51"/>
  <c r="O69" i="51"/>
  <c r="N69" i="51"/>
  <c r="M69" i="51"/>
  <c r="L69" i="51"/>
  <c r="K69" i="51"/>
  <c r="P68" i="51"/>
  <c r="O68" i="51"/>
  <c r="N68" i="51"/>
  <c r="M68" i="51"/>
  <c r="L68" i="51"/>
  <c r="K68" i="51"/>
  <c r="P67" i="51"/>
  <c r="O67" i="51"/>
  <c r="N67" i="51"/>
  <c r="M67" i="51"/>
  <c r="L67" i="51"/>
  <c r="K67" i="51"/>
  <c r="P66" i="51"/>
  <c r="O66" i="51"/>
  <c r="N66" i="51"/>
  <c r="M66" i="51"/>
  <c r="L66" i="51"/>
  <c r="K66" i="51"/>
  <c r="P65" i="51"/>
  <c r="O65" i="51"/>
  <c r="N65" i="51"/>
  <c r="M65" i="51"/>
  <c r="L65" i="51"/>
  <c r="K65" i="51"/>
  <c r="P64" i="51"/>
  <c r="O64" i="51"/>
  <c r="N64" i="51"/>
  <c r="M64" i="51"/>
  <c r="L64" i="51"/>
  <c r="K64" i="51"/>
  <c r="P63" i="51"/>
  <c r="O63" i="51"/>
  <c r="N63" i="51"/>
  <c r="M63" i="51"/>
  <c r="L63" i="51"/>
  <c r="K63" i="51"/>
  <c r="P62" i="51"/>
  <c r="O62" i="51"/>
  <c r="N62" i="51"/>
  <c r="M62" i="51"/>
  <c r="L62" i="51"/>
  <c r="K62" i="51"/>
  <c r="P61" i="51"/>
  <c r="O61" i="51"/>
  <c r="N61" i="51"/>
  <c r="M61" i="51"/>
  <c r="L61" i="51"/>
  <c r="K61" i="51"/>
  <c r="P60" i="51"/>
  <c r="O60" i="51"/>
  <c r="N60" i="51"/>
  <c r="M60" i="51"/>
  <c r="L60" i="51"/>
  <c r="K60" i="51"/>
  <c r="P59" i="51"/>
  <c r="O59" i="51"/>
  <c r="N59" i="51"/>
  <c r="M59" i="51"/>
  <c r="L59" i="51"/>
  <c r="K59" i="51"/>
  <c r="P58" i="51"/>
  <c r="O58" i="51"/>
  <c r="N58" i="51"/>
  <c r="M58" i="51"/>
  <c r="L58" i="51"/>
  <c r="K58" i="51"/>
  <c r="P52" i="51" l="1"/>
  <c r="O52" i="51"/>
  <c r="N52" i="51"/>
  <c r="M52" i="51"/>
  <c r="L52" i="51"/>
  <c r="K52" i="51"/>
  <c r="K49" i="51"/>
  <c r="P46" i="51"/>
  <c r="O46" i="51"/>
  <c r="N46" i="51"/>
  <c r="M46" i="51"/>
  <c r="L46" i="51"/>
  <c r="K46" i="51"/>
  <c r="P40" i="51"/>
  <c r="O40" i="51"/>
  <c r="N40" i="51"/>
  <c r="M40" i="51"/>
  <c r="L40" i="51"/>
  <c r="K40" i="51"/>
  <c r="P39" i="51"/>
  <c r="O39" i="51"/>
  <c r="N39" i="51"/>
  <c r="M39" i="51"/>
  <c r="L39" i="51"/>
  <c r="K39" i="51"/>
  <c r="P38" i="51"/>
  <c r="O38" i="51"/>
  <c r="N38" i="51"/>
  <c r="M38" i="51"/>
  <c r="L38" i="51"/>
  <c r="K38" i="51"/>
  <c r="P37" i="51"/>
  <c r="O37" i="51"/>
  <c r="N37" i="51"/>
  <c r="M37" i="51"/>
  <c r="L37" i="51"/>
  <c r="K37" i="51"/>
  <c r="P36" i="51"/>
  <c r="O36" i="51"/>
  <c r="N36" i="51"/>
  <c r="M36" i="51"/>
  <c r="L36" i="51"/>
  <c r="K36" i="51"/>
  <c r="P35" i="51"/>
  <c r="O35" i="51"/>
  <c r="N35" i="51"/>
  <c r="M35" i="51"/>
  <c r="L35" i="51"/>
  <c r="K35" i="51"/>
  <c r="P34" i="51"/>
  <c r="O34" i="51"/>
  <c r="N34" i="51"/>
  <c r="M34" i="51"/>
  <c r="L34" i="51"/>
  <c r="K34" i="51"/>
  <c r="P33" i="51"/>
  <c r="O33" i="51"/>
  <c r="N33" i="51"/>
  <c r="M33" i="51"/>
  <c r="L33" i="51"/>
  <c r="K33" i="51"/>
  <c r="P32" i="51"/>
  <c r="O32" i="51"/>
  <c r="N32" i="51"/>
  <c r="M32" i="51"/>
  <c r="L32" i="51"/>
  <c r="K32" i="51"/>
  <c r="P31" i="51"/>
  <c r="O31" i="51"/>
  <c r="N31" i="51"/>
  <c r="M31" i="51"/>
  <c r="L31" i="51"/>
  <c r="K31" i="51"/>
  <c r="P30" i="51"/>
  <c r="O30" i="51"/>
  <c r="N30" i="51"/>
  <c r="M30" i="51"/>
  <c r="L30" i="51"/>
  <c r="K30" i="51"/>
  <c r="P29" i="51"/>
  <c r="O29" i="51"/>
  <c r="N29" i="51"/>
  <c r="M29" i="51"/>
  <c r="L29" i="51"/>
  <c r="K29" i="51"/>
  <c r="K28" i="51"/>
  <c r="P27" i="51"/>
  <c r="O27" i="51"/>
  <c r="N27" i="51"/>
  <c r="M27" i="51"/>
  <c r="L27" i="51"/>
  <c r="K27" i="51"/>
  <c r="P26" i="51"/>
  <c r="O26" i="51"/>
  <c r="N26" i="51"/>
  <c r="M26" i="51"/>
  <c r="L26" i="51"/>
  <c r="K26" i="51"/>
  <c r="P25" i="51"/>
  <c r="O25" i="51"/>
  <c r="N25" i="51"/>
  <c r="M25" i="51"/>
  <c r="L25" i="51"/>
  <c r="K25" i="51"/>
  <c r="P24" i="51"/>
  <c r="O24" i="51"/>
  <c r="N24" i="51"/>
  <c r="M24" i="51"/>
  <c r="L24" i="51"/>
  <c r="K24" i="51"/>
  <c r="P23" i="51"/>
  <c r="O23" i="51"/>
  <c r="N23" i="51"/>
  <c r="M23" i="51"/>
  <c r="L23" i="51"/>
  <c r="E16" i="51" l="1"/>
  <c r="I54" i="16"/>
  <c r="H54" i="16"/>
  <c r="G54" i="16"/>
  <c r="F54" i="16"/>
  <c r="E54" i="16"/>
  <c r="I53" i="16"/>
  <c r="H53" i="16"/>
  <c r="G53" i="16"/>
  <c r="F53" i="16"/>
  <c r="E53" i="16"/>
  <c r="I52" i="16"/>
  <c r="H52" i="16"/>
  <c r="G52" i="16"/>
  <c r="F52" i="16"/>
  <c r="E52" i="16"/>
  <c r="I51" i="16"/>
  <c r="H51" i="16"/>
  <c r="G51" i="16"/>
  <c r="F51" i="16"/>
  <c r="E51" i="16"/>
  <c r="I50" i="16"/>
  <c r="H50" i="16"/>
  <c r="G50" i="16"/>
  <c r="F50" i="16"/>
  <c r="E50" i="16"/>
  <c r="I49" i="16"/>
  <c r="H49" i="16"/>
  <c r="G49" i="16"/>
  <c r="F49" i="16"/>
  <c r="E49" i="16"/>
  <c r="I48" i="16"/>
  <c r="H48" i="16"/>
  <c r="G48" i="16"/>
  <c r="F48" i="16"/>
  <c r="E48" i="16"/>
  <c r="I47" i="16"/>
  <c r="H47" i="16"/>
  <c r="G47" i="16"/>
  <c r="F47" i="16"/>
  <c r="E47" i="16"/>
  <c r="I46" i="16"/>
  <c r="H46" i="16"/>
  <c r="G46" i="16"/>
  <c r="F46" i="16"/>
  <c r="E46" i="16"/>
  <c r="I45" i="16"/>
  <c r="H45" i="16"/>
  <c r="G45" i="16"/>
  <c r="F45" i="16"/>
  <c r="E45" i="16"/>
  <c r="I44" i="16"/>
  <c r="H44" i="16"/>
  <c r="G44" i="16"/>
  <c r="F44" i="16"/>
  <c r="E44" i="16"/>
  <c r="I43" i="16"/>
  <c r="H43" i="16"/>
  <c r="G43" i="16"/>
  <c r="F43" i="16"/>
  <c r="E43" i="16"/>
  <c r="I42" i="16"/>
  <c r="H42" i="16"/>
  <c r="G42" i="16"/>
  <c r="F42" i="16"/>
  <c r="E42" i="16"/>
  <c r="I41" i="16"/>
  <c r="H41" i="16"/>
  <c r="G41" i="16"/>
  <c r="F41" i="16"/>
  <c r="E41" i="16"/>
  <c r="I40" i="16"/>
  <c r="H40" i="16"/>
  <c r="G40" i="16"/>
  <c r="F40" i="16"/>
  <c r="E40" i="16"/>
  <c r="I39" i="16"/>
  <c r="H39" i="16"/>
  <c r="G39" i="16"/>
  <c r="F39" i="16"/>
  <c r="E39" i="16"/>
  <c r="I38" i="16"/>
  <c r="H38" i="16"/>
  <c r="G38" i="16"/>
  <c r="F38" i="16"/>
  <c r="E38" i="16"/>
  <c r="I37" i="16"/>
  <c r="H37" i="16"/>
  <c r="G37" i="16"/>
  <c r="F37" i="16"/>
  <c r="E37" i="16"/>
  <c r="I36" i="16"/>
  <c r="H36" i="16"/>
  <c r="G36" i="16"/>
  <c r="F36" i="16"/>
  <c r="E36" i="16"/>
  <c r="I35" i="16"/>
  <c r="H35" i="16"/>
  <c r="G35" i="16"/>
  <c r="F35" i="16"/>
  <c r="E35" i="16"/>
  <c r="I34" i="16"/>
  <c r="H34" i="16"/>
  <c r="G34" i="16"/>
  <c r="F34" i="16"/>
  <c r="E34" i="16"/>
  <c r="I36" i="58" l="1"/>
  <c r="H36" i="58"/>
  <c r="G36" i="58"/>
  <c r="F36" i="58"/>
  <c r="E36" i="58"/>
  <c r="I35" i="58"/>
  <c r="H35" i="58"/>
  <c r="G35" i="58"/>
  <c r="F35" i="58"/>
  <c r="E35" i="58"/>
  <c r="I34" i="58"/>
  <c r="H34" i="58"/>
  <c r="G34" i="58"/>
  <c r="F34" i="58"/>
  <c r="E34" i="58"/>
  <c r="I33" i="58"/>
  <c r="H33" i="58"/>
  <c r="G33" i="58"/>
  <c r="F33" i="58"/>
  <c r="E33" i="58"/>
  <c r="I32" i="58"/>
  <c r="H32" i="58"/>
  <c r="G32" i="58"/>
  <c r="F32" i="58"/>
  <c r="E32" i="58"/>
  <c r="I31" i="58"/>
  <c r="H31" i="58"/>
  <c r="G31" i="58"/>
  <c r="F31" i="58"/>
  <c r="E31" i="58"/>
  <c r="I30" i="58"/>
  <c r="H30" i="58"/>
  <c r="G30" i="58"/>
  <c r="F30" i="58"/>
  <c r="E30" i="58"/>
  <c r="I29" i="58"/>
  <c r="H29" i="58"/>
  <c r="G29" i="58"/>
  <c r="F29" i="58"/>
  <c r="E29" i="58"/>
  <c r="I28" i="58"/>
  <c r="H28" i="58"/>
  <c r="G28" i="58"/>
  <c r="F28" i="58"/>
  <c r="E28" i="58"/>
  <c r="I27" i="58"/>
  <c r="H27" i="58"/>
  <c r="G27" i="58"/>
  <c r="F27" i="58"/>
  <c r="E27" i="58"/>
  <c r="I26" i="58"/>
  <c r="H26" i="58"/>
  <c r="G26" i="58"/>
  <c r="F26" i="58"/>
  <c r="E26" i="58"/>
  <c r="I25" i="58"/>
  <c r="H25" i="58"/>
  <c r="G25" i="58"/>
  <c r="F25" i="58"/>
  <c r="E25" i="58"/>
  <c r="I24" i="58"/>
  <c r="H24" i="58"/>
  <c r="G24" i="58"/>
  <c r="F24" i="58"/>
  <c r="E24" i="58"/>
  <c r="I23" i="58"/>
  <c r="H23" i="58"/>
  <c r="G23" i="58"/>
  <c r="F23" i="58"/>
  <c r="E23" i="58"/>
  <c r="I22" i="58"/>
  <c r="H22" i="58"/>
  <c r="G22" i="58"/>
  <c r="F22" i="58"/>
  <c r="E22" i="58"/>
  <c r="I21" i="58"/>
  <c r="H21" i="58"/>
  <c r="G21" i="58"/>
  <c r="F21" i="58"/>
  <c r="E21" i="58"/>
  <c r="I20" i="58"/>
  <c r="H20" i="58"/>
  <c r="G20" i="58"/>
  <c r="F20" i="58"/>
  <c r="E20" i="58"/>
  <c r="I19" i="58"/>
  <c r="H19" i="58"/>
  <c r="G19" i="58"/>
  <c r="F19" i="58"/>
  <c r="E19" i="58"/>
  <c r="I18" i="58"/>
  <c r="H18" i="58"/>
  <c r="G18" i="58"/>
  <c r="F18" i="58"/>
  <c r="E18" i="58"/>
  <c r="I17" i="58"/>
  <c r="H17" i="58"/>
  <c r="G17" i="58"/>
  <c r="F17" i="58"/>
  <c r="E17" i="58"/>
  <c r="I35" i="20"/>
  <c r="H35" i="20"/>
  <c r="G35" i="20"/>
  <c r="F35" i="20"/>
  <c r="E35" i="20"/>
  <c r="I34" i="20"/>
  <c r="H34" i="20"/>
  <c r="G34" i="20"/>
  <c r="F34" i="20"/>
  <c r="E34" i="20"/>
  <c r="I33" i="20"/>
  <c r="H33" i="20"/>
  <c r="G33" i="20"/>
  <c r="F33" i="20"/>
  <c r="E33" i="20"/>
  <c r="I32" i="20"/>
  <c r="H32" i="20"/>
  <c r="G32" i="20"/>
  <c r="F32" i="20"/>
  <c r="E32" i="20"/>
  <c r="I31" i="20"/>
  <c r="H31" i="20"/>
  <c r="G31" i="20"/>
  <c r="F31" i="20"/>
  <c r="E31" i="20"/>
  <c r="I30" i="20"/>
  <c r="H30" i="20"/>
  <c r="G30" i="20"/>
  <c r="F30" i="20"/>
  <c r="E30" i="20"/>
  <c r="I29" i="20"/>
  <c r="H29" i="20"/>
  <c r="G29" i="20"/>
  <c r="F29" i="20"/>
  <c r="E29" i="20"/>
  <c r="I28" i="20"/>
  <c r="H28" i="20"/>
  <c r="G28" i="20"/>
  <c r="F28" i="20"/>
  <c r="E28" i="20"/>
  <c r="I27" i="20"/>
  <c r="H27" i="20"/>
  <c r="G27" i="20"/>
  <c r="F27" i="20"/>
  <c r="E27" i="20"/>
  <c r="I26" i="20"/>
  <c r="H26" i="20"/>
  <c r="G26" i="20"/>
  <c r="F26" i="20"/>
  <c r="E26" i="20"/>
  <c r="I25" i="20"/>
  <c r="H25" i="20"/>
  <c r="G25" i="20"/>
  <c r="F25" i="20"/>
  <c r="E25" i="20"/>
  <c r="I24" i="20"/>
  <c r="H24" i="20"/>
  <c r="G24" i="20"/>
  <c r="F24" i="20"/>
  <c r="E24" i="20"/>
  <c r="I23" i="20"/>
  <c r="H23" i="20"/>
  <c r="G23" i="20"/>
  <c r="F23" i="20"/>
  <c r="E23" i="20"/>
  <c r="I22" i="20"/>
  <c r="H22" i="20"/>
  <c r="G22" i="20"/>
  <c r="F22" i="20"/>
  <c r="E22" i="20"/>
  <c r="I21" i="20"/>
  <c r="H21" i="20"/>
  <c r="G21" i="20"/>
  <c r="F21" i="20"/>
  <c r="E21" i="20"/>
  <c r="I20" i="20"/>
  <c r="H20" i="20"/>
  <c r="G20" i="20"/>
  <c r="F20" i="20"/>
  <c r="E20" i="20"/>
  <c r="I19" i="20"/>
  <c r="H19" i="20"/>
  <c r="G19" i="20"/>
  <c r="F19" i="20"/>
  <c r="E19" i="20"/>
  <c r="I18" i="20"/>
  <c r="H18" i="20"/>
  <c r="G18" i="20"/>
  <c r="F18" i="20"/>
  <c r="E18" i="20"/>
  <c r="I17" i="20"/>
  <c r="H17" i="20"/>
  <c r="G17" i="20"/>
  <c r="F17" i="20"/>
  <c r="E17" i="20"/>
  <c r="I16" i="20"/>
  <c r="H16" i="20"/>
  <c r="G16" i="20"/>
  <c r="F16" i="20"/>
  <c r="E16" i="20"/>
  <c r="I36" i="19"/>
  <c r="H36" i="19"/>
  <c r="G36" i="19"/>
  <c r="F36" i="19"/>
  <c r="E36" i="19"/>
  <c r="I35" i="19"/>
  <c r="H35" i="19"/>
  <c r="G35" i="19"/>
  <c r="F35" i="19"/>
  <c r="E35" i="19"/>
  <c r="I34" i="19"/>
  <c r="H34" i="19"/>
  <c r="G34" i="19"/>
  <c r="F34" i="19"/>
  <c r="E34" i="19"/>
  <c r="I33" i="19"/>
  <c r="H33" i="19"/>
  <c r="G33" i="19"/>
  <c r="F33" i="19"/>
  <c r="E33" i="19"/>
  <c r="I32" i="19"/>
  <c r="H32" i="19"/>
  <c r="G32" i="19"/>
  <c r="F32" i="19"/>
  <c r="E32" i="19"/>
  <c r="I31" i="19"/>
  <c r="H31" i="19"/>
  <c r="G31" i="19"/>
  <c r="F31" i="19"/>
  <c r="E31" i="19"/>
  <c r="I30" i="19"/>
  <c r="H30" i="19"/>
  <c r="G30" i="19"/>
  <c r="F30" i="19"/>
  <c r="E30" i="19"/>
  <c r="I29" i="19"/>
  <c r="H29" i="19"/>
  <c r="G29" i="19"/>
  <c r="F29" i="19"/>
  <c r="E29" i="19"/>
  <c r="I28" i="19"/>
  <c r="H28" i="19"/>
  <c r="G28" i="19"/>
  <c r="F28" i="19"/>
  <c r="E28" i="19"/>
  <c r="I27" i="19"/>
  <c r="H27" i="19"/>
  <c r="G27" i="19"/>
  <c r="F27" i="19"/>
  <c r="E27" i="19"/>
  <c r="I26" i="19"/>
  <c r="H26" i="19"/>
  <c r="G26" i="19"/>
  <c r="F26" i="19"/>
  <c r="E26" i="19"/>
  <c r="I25" i="19"/>
  <c r="H25" i="19"/>
  <c r="G25" i="19"/>
  <c r="F25" i="19"/>
  <c r="E25" i="19"/>
  <c r="I24" i="19"/>
  <c r="H24" i="19"/>
  <c r="G24" i="19"/>
  <c r="F24" i="19"/>
  <c r="E24" i="19"/>
  <c r="I23" i="19"/>
  <c r="H23" i="19"/>
  <c r="G23" i="19"/>
  <c r="F23" i="19"/>
  <c r="E23" i="19"/>
  <c r="I22" i="19"/>
  <c r="H22" i="19"/>
  <c r="G22" i="19"/>
  <c r="F22" i="19"/>
  <c r="E22" i="19"/>
  <c r="I21" i="19"/>
  <c r="H21" i="19"/>
  <c r="G21" i="19"/>
  <c r="F21" i="19"/>
  <c r="E21" i="19"/>
  <c r="I20" i="19"/>
  <c r="H20" i="19"/>
  <c r="G20" i="19"/>
  <c r="F20" i="19"/>
  <c r="E20" i="19"/>
  <c r="I19" i="19"/>
  <c r="H19" i="19"/>
  <c r="G19" i="19"/>
  <c r="F19" i="19"/>
  <c r="E19" i="19"/>
  <c r="I18" i="19"/>
  <c r="H18" i="19"/>
  <c r="G18" i="19"/>
  <c r="F18" i="19"/>
  <c r="E18" i="19"/>
  <c r="I17" i="19"/>
  <c r="H17" i="19"/>
  <c r="G17" i="19"/>
  <c r="F17" i="19"/>
  <c r="E17" i="19"/>
  <c r="I36" i="18"/>
  <c r="H36" i="18"/>
  <c r="G36" i="18"/>
  <c r="F36" i="18"/>
  <c r="E36" i="18"/>
  <c r="I35" i="18"/>
  <c r="H35" i="18"/>
  <c r="G35" i="18"/>
  <c r="F35" i="18"/>
  <c r="E35" i="18"/>
  <c r="I34" i="18"/>
  <c r="H34" i="18"/>
  <c r="G34" i="18"/>
  <c r="F34" i="18"/>
  <c r="E34" i="18"/>
  <c r="I33" i="18"/>
  <c r="H33" i="18"/>
  <c r="G33" i="18"/>
  <c r="F33" i="18"/>
  <c r="E33" i="18"/>
  <c r="I32" i="18"/>
  <c r="H32" i="18"/>
  <c r="G32" i="18"/>
  <c r="F32" i="18"/>
  <c r="E32" i="18"/>
  <c r="I31" i="18"/>
  <c r="H31" i="18"/>
  <c r="G31" i="18"/>
  <c r="F31" i="18"/>
  <c r="E31" i="18"/>
  <c r="I30" i="18"/>
  <c r="H30" i="18"/>
  <c r="G30" i="18"/>
  <c r="F30" i="18"/>
  <c r="E30" i="18"/>
  <c r="I29" i="18"/>
  <c r="H29" i="18"/>
  <c r="G29" i="18"/>
  <c r="F29" i="18"/>
  <c r="E29" i="18"/>
  <c r="I28" i="18"/>
  <c r="H28" i="18"/>
  <c r="G28" i="18"/>
  <c r="F28" i="18"/>
  <c r="E28" i="18"/>
  <c r="I27" i="18"/>
  <c r="H27" i="18"/>
  <c r="G27" i="18"/>
  <c r="F27" i="18"/>
  <c r="E27" i="18"/>
  <c r="I26" i="18"/>
  <c r="H26" i="18"/>
  <c r="G26" i="18"/>
  <c r="F26" i="18"/>
  <c r="E26" i="18"/>
  <c r="I25" i="18"/>
  <c r="H25" i="18"/>
  <c r="G25" i="18"/>
  <c r="F25" i="18"/>
  <c r="E25" i="18"/>
  <c r="I24" i="18"/>
  <c r="H24" i="18"/>
  <c r="G24" i="18"/>
  <c r="F24" i="18"/>
  <c r="E24" i="18"/>
  <c r="I23" i="18"/>
  <c r="H23" i="18"/>
  <c r="G23" i="18"/>
  <c r="F23" i="18"/>
  <c r="E23" i="18"/>
  <c r="I22" i="18"/>
  <c r="H22" i="18"/>
  <c r="G22" i="18"/>
  <c r="F22" i="18"/>
  <c r="E22" i="18"/>
  <c r="I21" i="18"/>
  <c r="H21" i="18"/>
  <c r="G21" i="18"/>
  <c r="F21" i="18"/>
  <c r="E21" i="18"/>
  <c r="I20" i="18"/>
  <c r="H20" i="18"/>
  <c r="G20" i="18"/>
  <c r="F20" i="18"/>
  <c r="E20" i="18"/>
  <c r="I19" i="18"/>
  <c r="H19" i="18"/>
  <c r="G19" i="18"/>
  <c r="F19" i="18"/>
  <c r="E19" i="18"/>
  <c r="I18" i="18"/>
  <c r="H18" i="18"/>
  <c r="G18" i="18"/>
  <c r="F18" i="18"/>
  <c r="E18" i="18"/>
  <c r="I17" i="18"/>
  <c r="H17" i="18"/>
  <c r="G17" i="18"/>
  <c r="F17" i="18"/>
  <c r="E17" i="18"/>
  <c r="I36" i="17"/>
  <c r="H36" i="17"/>
  <c r="G36" i="17"/>
  <c r="F36" i="17"/>
  <c r="E36" i="17"/>
  <c r="I35" i="17"/>
  <c r="H35" i="17"/>
  <c r="G35" i="17"/>
  <c r="F35" i="17"/>
  <c r="E35" i="17"/>
  <c r="I34" i="17"/>
  <c r="H34" i="17"/>
  <c r="G34" i="17"/>
  <c r="F34" i="17"/>
  <c r="E34" i="17"/>
  <c r="I33" i="17"/>
  <c r="H33" i="17"/>
  <c r="G33" i="17"/>
  <c r="F33" i="17"/>
  <c r="E33" i="17"/>
  <c r="I32" i="17"/>
  <c r="H32" i="17"/>
  <c r="G32" i="17"/>
  <c r="F32" i="17"/>
  <c r="E32" i="17"/>
  <c r="I31" i="17"/>
  <c r="H31" i="17"/>
  <c r="G31" i="17"/>
  <c r="F31" i="17"/>
  <c r="E31" i="17"/>
  <c r="I30" i="17"/>
  <c r="H30" i="17"/>
  <c r="G30" i="17"/>
  <c r="F30" i="17"/>
  <c r="E30" i="17"/>
  <c r="I29" i="17"/>
  <c r="H29" i="17"/>
  <c r="G29" i="17"/>
  <c r="F29" i="17"/>
  <c r="E29" i="17"/>
  <c r="I28" i="17"/>
  <c r="H28" i="17"/>
  <c r="G28" i="17"/>
  <c r="F28" i="17"/>
  <c r="E28" i="17"/>
  <c r="I27" i="17"/>
  <c r="H27" i="17"/>
  <c r="G27" i="17"/>
  <c r="F27" i="17"/>
  <c r="E27" i="17"/>
  <c r="I26" i="17"/>
  <c r="H26" i="17"/>
  <c r="G26" i="17"/>
  <c r="F26" i="17"/>
  <c r="E26" i="17"/>
  <c r="I25" i="17"/>
  <c r="H25" i="17"/>
  <c r="G25" i="17"/>
  <c r="F25" i="17"/>
  <c r="E25" i="17"/>
  <c r="I24" i="17"/>
  <c r="H24" i="17"/>
  <c r="G24" i="17"/>
  <c r="F24" i="17"/>
  <c r="E24" i="17"/>
  <c r="I23" i="17"/>
  <c r="H23" i="17"/>
  <c r="G23" i="17"/>
  <c r="F23" i="17"/>
  <c r="E23" i="17"/>
  <c r="I22" i="17"/>
  <c r="H22" i="17"/>
  <c r="G22" i="17"/>
  <c r="F22" i="17"/>
  <c r="E22" i="17"/>
  <c r="I21" i="17"/>
  <c r="H21" i="17"/>
  <c r="G21" i="17"/>
  <c r="F21" i="17"/>
  <c r="E21" i="17"/>
  <c r="I20" i="17"/>
  <c r="H20" i="17"/>
  <c r="G20" i="17"/>
  <c r="F20" i="17"/>
  <c r="E20" i="17"/>
  <c r="I19" i="17"/>
  <c r="H19" i="17"/>
  <c r="G19" i="17"/>
  <c r="F19" i="17"/>
  <c r="E19" i="17"/>
  <c r="I17" i="17"/>
  <c r="H17" i="17"/>
  <c r="G17" i="17"/>
  <c r="F17" i="17"/>
  <c r="I18" i="17"/>
  <c r="H18" i="17"/>
  <c r="G18" i="17"/>
  <c r="F18" i="17"/>
  <c r="J128" i="21" l="1"/>
  <c r="J126" i="21"/>
  <c r="J124" i="21"/>
  <c r="J122" i="21"/>
  <c r="J120" i="21"/>
  <c r="J106" i="21"/>
  <c r="J104" i="21"/>
  <c r="J102" i="21"/>
  <c r="J100" i="21"/>
  <c r="D107" i="21"/>
  <c r="D105" i="21"/>
  <c r="D103" i="21"/>
  <c r="D101" i="21"/>
  <c r="D99" i="21"/>
  <c r="C94" i="28"/>
  <c r="C91" i="28"/>
  <c r="C89" i="28"/>
  <c r="C83" i="28"/>
  <c r="C56" i="28"/>
  <c r="C28" i="28"/>
  <c r="CN71" i="3"/>
  <c r="CM71" i="3"/>
  <c r="CL71" i="3"/>
  <c r="CK71" i="3"/>
  <c r="CJ71" i="3"/>
  <c r="CI71" i="3"/>
  <c r="CH71" i="3"/>
  <c r="CG71" i="3"/>
  <c r="CF71" i="3"/>
  <c r="CE71" i="3"/>
  <c r="CD71" i="3"/>
  <c r="CC71" i="3"/>
  <c r="CB71" i="3"/>
  <c r="CA71" i="3"/>
  <c r="BZ71" i="3"/>
  <c r="BY71" i="3"/>
  <c r="BX71" i="3"/>
  <c r="BW71" i="3"/>
  <c r="BV71" i="3"/>
  <c r="BU71" i="3"/>
  <c r="BT71" i="3"/>
  <c r="BS71" i="3"/>
  <c r="BR71" i="3"/>
  <c r="BQ71" i="3"/>
  <c r="BP71" i="3"/>
  <c r="BO71" i="3"/>
  <c r="BN71" i="3"/>
  <c r="BM71" i="3"/>
  <c r="BL71" i="3"/>
  <c r="BK71" i="3"/>
  <c r="S3" i="3"/>
  <c r="R3" i="3"/>
  <c r="Q3" i="3"/>
  <c r="P3" i="3"/>
  <c r="O3" i="3"/>
  <c r="N3" i="3"/>
  <c r="M3" i="3"/>
  <c r="L3" i="3"/>
  <c r="K3" i="3"/>
  <c r="I3" i="3"/>
  <c r="H3" i="3"/>
  <c r="G3" i="3"/>
  <c r="F3" i="3"/>
  <c r="E3" i="3"/>
  <c r="D3" i="3"/>
  <c r="B114" i="3"/>
  <c r="A114" i="3"/>
  <c r="B110" i="3"/>
  <c r="A110" i="3"/>
  <c r="B106" i="3"/>
  <c r="A106" i="3"/>
  <c r="B102" i="3"/>
  <c r="A102" i="3"/>
  <c r="B98" i="3"/>
  <c r="A98" i="3"/>
  <c r="B94" i="3"/>
  <c r="A94" i="3"/>
  <c r="D75" i="3"/>
  <c r="B75" i="3"/>
  <c r="A75" i="3"/>
  <c r="B71" i="3"/>
  <c r="A71" i="3"/>
  <c r="B67" i="3"/>
  <c r="A67" i="3"/>
  <c r="B63" i="3"/>
  <c r="A63" i="3"/>
  <c r="B59" i="3"/>
  <c r="A59" i="3"/>
  <c r="B55" i="3"/>
  <c r="A55" i="3"/>
  <c r="B51" i="3"/>
  <c r="A51" i="3"/>
  <c r="B47" i="3"/>
  <c r="A47" i="3"/>
  <c r="B43" i="3"/>
  <c r="A43" i="3"/>
  <c r="B39" i="3"/>
  <c r="A39" i="3"/>
  <c r="B35" i="3"/>
  <c r="A35" i="3"/>
  <c r="B31" i="3"/>
  <c r="A31" i="3"/>
  <c r="B27" i="3"/>
  <c r="A27" i="3"/>
  <c r="B3" i="3"/>
  <c r="A3" i="3"/>
  <c r="H3" i="7"/>
  <c r="H2" i="7"/>
  <c r="T3" i="9" l="1"/>
  <c r="T2" i="9"/>
  <c r="A1" i="7"/>
  <c r="A3" i="7"/>
  <c r="A2" i="7"/>
  <c r="D3" i="33"/>
  <c r="D2" i="33"/>
  <c r="A1" i="33"/>
  <c r="A3" i="33"/>
  <c r="A2" i="33"/>
  <c r="G3" i="34"/>
  <c r="G2" i="34"/>
  <c r="G30" i="34"/>
  <c r="G22" i="34"/>
  <c r="G14" i="34"/>
  <c r="G31" i="34" l="1"/>
  <c r="A1" i="34" l="1"/>
  <c r="A3" i="34"/>
  <c r="A2" i="34"/>
  <c r="A1" i="51"/>
  <c r="A3" i="51"/>
  <c r="A2" i="51"/>
  <c r="I3" i="51"/>
  <c r="I2" i="51"/>
  <c r="I3" i="50"/>
  <c r="I2" i="50"/>
  <c r="A1" i="50"/>
  <c r="A3" i="50"/>
  <c r="A2" i="50"/>
  <c r="A1" i="49"/>
  <c r="A3" i="49"/>
  <c r="A2" i="49"/>
  <c r="G3" i="49"/>
  <c r="G2" i="49"/>
  <c r="A1" i="48"/>
  <c r="A3" i="48"/>
  <c r="A2" i="48"/>
  <c r="I3" i="48"/>
  <c r="I2" i="48"/>
  <c r="E3" i="44"/>
  <c r="E2" i="44"/>
  <c r="A1" i="44"/>
  <c r="A3" i="44"/>
  <c r="A2" i="44"/>
  <c r="E3" i="41" l="1"/>
  <c r="E2" i="41"/>
  <c r="A1" i="41"/>
  <c r="A3" i="41"/>
  <c r="A2" i="41"/>
  <c r="F3" i="40"/>
  <c r="F2" i="40"/>
  <c r="A1" i="40"/>
  <c r="A3" i="40"/>
  <c r="A2" i="40"/>
  <c r="A1" i="39"/>
  <c r="A3" i="39"/>
  <c r="A2" i="39"/>
  <c r="F3" i="39"/>
  <c r="F2" i="39"/>
  <c r="E3" i="38" l="1"/>
  <c r="E2" i="38"/>
  <c r="A1" i="38"/>
  <c r="A3" i="38"/>
  <c r="A2" i="38"/>
  <c r="E3" i="37"/>
  <c r="E2" i="37"/>
  <c r="A1" i="37"/>
  <c r="A3" i="37"/>
  <c r="A2" i="37"/>
  <c r="D3" i="36"/>
  <c r="D2" i="36"/>
  <c r="A1" i="36"/>
  <c r="A3" i="36"/>
  <c r="A2" i="36"/>
  <c r="A1" i="32"/>
  <c r="A3" i="32"/>
  <c r="A2" i="32"/>
  <c r="F3" i="32"/>
  <c r="F2" i="32"/>
  <c r="A1" i="31"/>
  <c r="A3" i="31"/>
  <c r="A2" i="31"/>
  <c r="G3" i="31"/>
  <c r="G2" i="31"/>
  <c r="G3" i="30"/>
  <c r="G2" i="30"/>
  <c r="A1" i="30"/>
  <c r="A3" i="30"/>
  <c r="A2" i="30"/>
  <c r="E3" i="28"/>
  <c r="E2" i="28"/>
  <c r="A1" i="28"/>
  <c r="A3" i="28"/>
  <c r="A2" i="28"/>
  <c r="A1" i="29"/>
  <c r="A3" i="29"/>
  <c r="A2" i="29"/>
  <c r="E3" i="29"/>
  <c r="E2" i="29"/>
  <c r="E3" i="27"/>
  <c r="E2" i="27"/>
  <c r="B1" i="27"/>
  <c r="A1" i="26"/>
  <c r="B3" i="27"/>
  <c r="B2" i="27"/>
  <c r="A3" i="26"/>
  <c r="A2" i="26"/>
  <c r="C3" i="26"/>
  <c r="C2" i="26"/>
  <c r="C3" i="24"/>
  <c r="C2" i="24"/>
  <c r="A1" i="24"/>
  <c r="A3" i="24"/>
  <c r="A2" i="24"/>
  <c r="A1" i="23"/>
  <c r="A3" i="23"/>
  <c r="A2" i="23"/>
  <c r="E3" i="23"/>
  <c r="E2" i="23"/>
  <c r="S3" i="22"/>
  <c r="S2" i="22"/>
  <c r="A1" i="22"/>
  <c r="A3" i="22"/>
  <c r="A2" i="22"/>
  <c r="I3" i="21"/>
  <c r="I2" i="21"/>
  <c r="A1" i="21"/>
  <c r="A3" i="21"/>
  <c r="A2" i="21"/>
  <c r="A1" i="58"/>
  <c r="G3" i="58"/>
  <c r="A3" i="58"/>
  <c r="G2" i="58"/>
  <c r="A2" i="58"/>
  <c r="A1" i="20"/>
  <c r="G3" i="20"/>
  <c r="A3" i="20"/>
  <c r="G2" i="20"/>
  <c r="A2" i="20"/>
  <c r="A1" i="19"/>
  <c r="G3" i="19"/>
  <c r="A3" i="19"/>
  <c r="G2" i="19"/>
  <c r="A2" i="19"/>
  <c r="A1" i="18"/>
  <c r="G3" i="18"/>
  <c r="A3" i="18"/>
  <c r="G2" i="18"/>
  <c r="A2" i="18"/>
  <c r="A1" i="17" l="1"/>
  <c r="G3" i="17"/>
  <c r="A3" i="17"/>
  <c r="G2" i="17"/>
  <c r="A2" i="17"/>
  <c r="A1" i="16" l="1"/>
  <c r="A3" i="16"/>
  <c r="A2" i="16"/>
  <c r="G3" i="16"/>
  <c r="G2" i="16"/>
  <c r="L3" i="15"/>
  <c r="L2" i="15"/>
  <c r="A1" i="15"/>
  <c r="A3" i="15"/>
  <c r="A2" i="15"/>
  <c r="A1" i="14" l="1"/>
  <c r="A1" i="12"/>
  <c r="L3" i="14"/>
  <c r="L2" i="14"/>
  <c r="A3" i="14"/>
  <c r="A2" i="14"/>
  <c r="O3" i="12"/>
  <c r="O2" i="12"/>
  <c r="A3" i="12"/>
  <c r="A2" i="12"/>
  <c r="A1" i="11"/>
  <c r="O3" i="11"/>
  <c r="O2" i="11"/>
  <c r="A3" i="11"/>
  <c r="A2" i="11"/>
  <c r="A1" i="10"/>
  <c r="O3" i="10"/>
  <c r="O2" i="10"/>
  <c r="A3" i="10"/>
  <c r="A2" i="10"/>
  <c r="A4" i="5"/>
  <c r="A2" i="57"/>
  <c r="A2" i="9"/>
  <c r="A2" i="8"/>
  <c r="A3" i="57"/>
  <c r="A1" i="57"/>
  <c r="A1" i="9"/>
  <c r="A1" i="8"/>
  <c r="A1" i="6"/>
  <c r="A3" i="9"/>
  <c r="A3" i="8"/>
  <c r="E3" i="8"/>
  <c r="E2" i="8"/>
  <c r="A5" i="5"/>
  <c r="A2" i="4" l="1"/>
  <c r="E2" i="4" l="1"/>
  <c r="E1" i="4"/>
  <c r="D5" i="5"/>
  <c r="D4" i="5"/>
  <c r="H13" i="7" l="1"/>
  <c r="G13" i="7"/>
  <c r="F13" i="7"/>
  <c r="E13" i="7"/>
  <c r="D13" i="7"/>
  <c r="C13" i="7"/>
  <c r="B9" i="7"/>
  <c r="J3" i="3" s="1"/>
  <c r="B7" i="7"/>
  <c r="D18" i="7" l="1"/>
  <c r="D20" i="7" s="1"/>
  <c r="D22" i="7" s="1"/>
  <c r="C34" i="39"/>
  <c r="C26" i="39"/>
  <c r="C33" i="39"/>
  <c r="C25" i="39"/>
  <c r="C29" i="39"/>
  <c r="C3" i="3"/>
  <c r="C32" i="39"/>
  <c r="C24" i="39"/>
  <c r="C23" i="39"/>
  <c r="C30" i="39"/>
  <c r="C31" i="39"/>
  <c r="C28" i="39"/>
  <c r="C27" i="39"/>
  <c r="B13" i="7"/>
  <c r="C10" i="33"/>
  <c r="F36" i="40" l="1"/>
  <c r="I125" i="16" l="1"/>
  <c r="H125" i="16"/>
  <c r="G125" i="16"/>
  <c r="F125" i="16"/>
  <c r="E125" i="16"/>
  <c r="I124" i="16"/>
  <c r="H124" i="16"/>
  <c r="G124" i="16"/>
  <c r="F124" i="16"/>
  <c r="E124" i="16"/>
  <c r="I123" i="16"/>
  <c r="H123" i="16"/>
  <c r="G123" i="16"/>
  <c r="F123" i="16"/>
  <c r="E123" i="16"/>
  <c r="I122" i="16"/>
  <c r="H122" i="16"/>
  <c r="G122" i="16"/>
  <c r="F122" i="16"/>
  <c r="E122" i="16"/>
  <c r="I121" i="16"/>
  <c r="H121" i="16"/>
  <c r="G121" i="16"/>
  <c r="F121" i="16"/>
  <c r="E121" i="16"/>
  <c r="I120" i="16"/>
  <c r="H120" i="16"/>
  <c r="G120" i="16"/>
  <c r="F120" i="16"/>
  <c r="E120" i="16"/>
  <c r="I119" i="16"/>
  <c r="H119" i="16"/>
  <c r="G119" i="16"/>
  <c r="F119" i="16"/>
  <c r="E119" i="16"/>
  <c r="I87" i="17"/>
  <c r="H87" i="17"/>
  <c r="G87" i="17"/>
  <c r="F87" i="17"/>
  <c r="E87" i="17"/>
  <c r="I86" i="17"/>
  <c r="H86" i="17"/>
  <c r="G86" i="17"/>
  <c r="F86" i="17"/>
  <c r="E86" i="17"/>
  <c r="I85" i="17"/>
  <c r="H85" i="17"/>
  <c r="G85" i="17"/>
  <c r="F85" i="17"/>
  <c r="E85" i="17"/>
  <c r="I109" i="17"/>
  <c r="H109" i="17"/>
  <c r="G109" i="17"/>
  <c r="F109" i="17"/>
  <c r="E109" i="17"/>
  <c r="I108" i="17"/>
  <c r="H108" i="17"/>
  <c r="G108" i="17"/>
  <c r="F108" i="17"/>
  <c r="E108" i="17"/>
  <c r="I110" i="17"/>
  <c r="H110" i="17"/>
  <c r="G110" i="17"/>
  <c r="F110" i="17"/>
  <c r="E110" i="17"/>
  <c r="I107" i="17"/>
  <c r="H107" i="17"/>
  <c r="G107" i="17"/>
  <c r="F107" i="17"/>
  <c r="E107" i="17"/>
  <c r="I106" i="17"/>
  <c r="H106" i="17"/>
  <c r="G106" i="17"/>
  <c r="F106" i="17"/>
  <c r="E106" i="17"/>
  <c r="I105" i="17"/>
  <c r="H105" i="17"/>
  <c r="G105" i="17"/>
  <c r="F105" i="17"/>
  <c r="E105" i="17"/>
  <c r="I104" i="17"/>
  <c r="H104" i="17"/>
  <c r="G104" i="17"/>
  <c r="F104" i="17"/>
  <c r="E104" i="17"/>
  <c r="I103" i="17"/>
  <c r="H103" i="17"/>
  <c r="G103" i="17"/>
  <c r="F103" i="17"/>
  <c r="E103" i="17"/>
  <c r="I102" i="17"/>
  <c r="H102" i="17"/>
  <c r="G102" i="17"/>
  <c r="F102" i="17"/>
  <c r="E102" i="17"/>
  <c r="I101" i="17"/>
  <c r="H101" i="17"/>
  <c r="G101" i="17"/>
  <c r="F101" i="17"/>
  <c r="E101" i="17"/>
  <c r="I90" i="58"/>
  <c r="H90" i="58"/>
  <c r="G90" i="58"/>
  <c r="F90" i="58"/>
  <c r="E90" i="58"/>
  <c r="I89" i="58"/>
  <c r="H89" i="58"/>
  <c r="G89" i="58"/>
  <c r="F89" i="58"/>
  <c r="E89" i="58"/>
  <c r="I94" i="58"/>
  <c r="H94" i="58"/>
  <c r="G94" i="58"/>
  <c r="F94" i="58"/>
  <c r="E94" i="58"/>
  <c r="I93" i="58"/>
  <c r="H93" i="58"/>
  <c r="G93" i="58"/>
  <c r="F93" i="58"/>
  <c r="E93" i="58"/>
  <c r="I92" i="58"/>
  <c r="H92" i="58"/>
  <c r="G92" i="58"/>
  <c r="F92" i="58"/>
  <c r="E92" i="58"/>
  <c r="I91" i="58"/>
  <c r="H91" i="58"/>
  <c r="G91" i="58"/>
  <c r="F91" i="58"/>
  <c r="E91" i="58"/>
  <c r="I88" i="58"/>
  <c r="H88" i="58"/>
  <c r="G88" i="58"/>
  <c r="F88" i="58"/>
  <c r="E88" i="58"/>
  <c r="I87" i="58"/>
  <c r="H87" i="58"/>
  <c r="G87" i="58"/>
  <c r="F87" i="58"/>
  <c r="E87" i="58"/>
  <c r="I86" i="58"/>
  <c r="H86" i="58"/>
  <c r="G86" i="58"/>
  <c r="F86" i="58"/>
  <c r="E86" i="58"/>
  <c r="I85" i="58"/>
  <c r="H85" i="58"/>
  <c r="G85" i="58"/>
  <c r="F85" i="58"/>
  <c r="E85" i="58"/>
  <c r="I84" i="58"/>
  <c r="H84" i="58"/>
  <c r="G84" i="58"/>
  <c r="F84" i="58"/>
  <c r="E84" i="58"/>
  <c r="I88" i="20"/>
  <c r="H88" i="20"/>
  <c r="G88" i="20"/>
  <c r="F88" i="20"/>
  <c r="E88" i="20"/>
  <c r="I87" i="20"/>
  <c r="H87" i="20"/>
  <c r="G87" i="20"/>
  <c r="F87" i="20"/>
  <c r="E87" i="20"/>
  <c r="I93" i="20"/>
  <c r="H93" i="20"/>
  <c r="G93" i="20"/>
  <c r="F93" i="20"/>
  <c r="E93" i="20"/>
  <c r="I92" i="20"/>
  <c r="H92" i="20"/>
  <c r="G92" i="20"/>
  <c r="F92" i="20"/>
  <c r="E92" i="20"/>
  <c r="I91" i="20"/>
  <c r="H91" i="20"/>
  <c r="G91" i="20"/>
  <c r="F91" i="20"/>
  <c r="E91" i="20"/>
  <c r="I90" i="20"/>
  <c r="H90" i="20"/>
  <c r="G90" i="20"/>
  <c r="F90" i="20"/>
  <c r="E90" i="20"/>
  <c r="I89" i="20"/>
  <c r="H89" i="20"/>
  <c r="G89" i="20"/>
  <c r="F89" i="20"/>
  <c r="E89" i="20"/>
  <c r="I86" i="20"/>
  <c r="H86" i="20"/>
  <c r="G86" i="20"/>
  <c r="F86" i="20"/>
  <c r="E86" i="20"/>
  <c r="I85" i="20"/>
  <c r="H85" i="20"/>
  <c r="G85" i="20"/>
  <c r="F85" i="20"/>
  <c r="E85" i="20"/>
  <c r="I84" i="20"/>
  <c r="H84" i="20"/>
  <c r="G84" i="20"/>
  <c r="F84" i="20"/>
  <c r="E84" i="20"/>
  <c r="I87" i="19"/>
  <c r="H87" i="19"/>
  <c r="G87" i="19"/>
  <c r="F87" i="19"/>
  <c r="E87" i="19"/>
  <c r="I86" i="19"/>
  <c r="H86" i="19"/>
  <c r="G86" i="19"/>
  <c r="F86" i="19"/>
  <c r="E86" i="19"/>
  <c r="I85" i="19"/>
  <c r="H85" i="19"/>
  <c r="G85" i="19"/>
  <c r="F85" i="19"/>
  <c r="E85" i="19"/>
  <c r="I114" i="19"/>
  <c r="H114" i="19"/>
  <c r="G114" i="19"/>
  <c r="F114" i="19"/>
  <c r="E114" i="19"/>
  <c r="I113" i="19"/>
  <c r="H113" i="19"/>
  <c r="G113" i="19"/>
  <c r="F113" i="19"/>
  <c r="E113" i="19"/>
  <c r="I112" i="19"/>
  <c r="H112" i="19"/>
  <c r="G112" i="19"/>
  <c r="F112" i="19"/>
  <c r="E112" i="19"/>
  <c r="I111" i="19"/>
  <c r="H111" i="19"/>
  <c r="G111" i="19"/>
  <c r="F111" i="19"/>
  <c r="E111" i="19"/>
  <c r="I110" i="19"/>
  <c r="H110" i="19"/>
  <c r="G110" i="19"/>
  <c r="F110" i="19"/>
  <c r="E110" i="19"/>
  <c r="I109" i="19"/>
  <c r="H109" i="19"/>
  <c r="G109" i="19"/>
  <c r="F109" i="19"/>
  <c r="E109" i="19"/>
  <c r="I108" i="19"/>
  <c r="H108" i="19"/>
  <c r="G108" i="19"/>
  <c r="F108" i="19"/>
  <c r="E108" i="19"/>
  <c r="I107" i="19"/>
  <c r="H107" i="19"/>
  <c r="G107" i="19"/>
  <c r="F107" i="19"/>
  <c r="E107" i="19"/>
  <c r="I106" i="19"/>
  <c r="H106" i="19"/>
  <c r="G106" i="19"/>
  <c r="F106" i="19"/>
  <c r="E106" i="19"/>
  <c r="I105" i="19"/>
  <c r="H105" i="19"/>
  <c r="G105" i="19"/>
  <c r="F105" i="19"/>
  <c r="E105" i="19"/>
  <c r="I104" i="19"/>
  <c r="H104" i="19"/>
  <c r="G104" i="19"/>
  <c r="F104" i="19"/>
  <c r="E104" i="19"/>
  <c r="I103" i="19"/>
  <c r="H103" i="19"/>
  <c r="G103" i="19"/>
  <c r="F103" i="19"/>
  <c r="E103" i="19"/>
  <c r="I102" i="19"/>
  <c r="H102" i="19"/>
  <c r="G102" i="19"/>
  <c r="F102" i="19"/>
  <c r="E102" i="19"/>
  <c r="I101" i="19"/>
  <c r="H101" i="19"/>
  <c r="G101" i="19"/>
  <c r="F101" i="19"/>
  <c r="E101" i="19"/>
  <c r="I100" i="19"/>
  <c r="H100" i="19"/>
  <c r="G100" i="19"/>
  <c r="F100" i="19"/>
  <c r="E100" i="19"/>
  <c r="E50" i="18"/>
  <c r="F50" i="18"/>
  <c r="G50" i="18"/>
  <c r="H50" i="18"/>
  <c r="I50" i="18"/>
  <c r="E51" i="18"/>
  <c r="F51" i="18"/>
  <c r="G51" i="18"/>
  <c r="H51" i="18"/>
  <c r="I51" i="18"/>
  <c r="E52" i="18"/>
  <c r="F52" i="18"/>
  <c r="G52" i="18"/>
  <c r="H52" i="18"/>
  <c r="I52" i="18"/>
  <c r="E53" i="18"/>
  <c r="F53" i="18"/>
  <c r="G53" i="18"/>
  <c r="H53" i="18"/>
  <c r="I53" i="18"/>
  <c r="E54" i="18"/>
  <c r="F54" i="18"/>
  <c r="G54" i="18"/>
  <c r="H54" i="18"/>
  <c r="I54" i="18"/>
  <c r="I102" i="18"/>
  <c r="H102" i="18"/>
  <c r="G102" i="18"/>
  <c r="F102" i="18"/>
  <c r="E102" i="18"/>
  <c r="I101" i="18"/>
  <c r="H101" i="18"/>
  <c r="G101" i="18"/>
  <c r="F101" i="18"/>
  <c r="E101" i="18"/>
  <c r="I100" i="18"/>
  <c r="H100" i="18"/>
  <c r="G100" i="18"/>
  <c r="F100" i="18"/>
  <c r="E100" i="18"/>
  <c r="I99" i="18"/>
  <c r="H99" i="18"/>
  <c r="G99" i="18"/>
  <c r="F99" i="18"/>
  <c r="E99" i="18"/>
  <c r="I98" i="18"/>
  <c r="H98" i="18"/>
  <c r="G98" i="18"/>
  <c r="F98" i="18"/>
  <c r="E98" i="18"/>
  <c r="I97" i="18"/>
  <c r="H97" i="18"/>
  <c r="G97" i="18"/>
  <c r="F97" i="18"/>
  <c r="E97" i="18"/>
  <c r="I96" i="18"/>
  <c r="H96" i="18"/>
  <c r="G96" i="18"/>
  <c r="F96" i="18"/>
  <c r="E96" i="18"/>
  <c r="I95" i="18"/>
  <c r="H95" i="18"/>
  <c r="G95" i="18"/>
  <c r="F95" i="18"/>
  <c r="E95" i="18"/>
  <c r="I94" i="18"/>
  <c r="H94" i="18"/>
  <c r="G94" i="18"/>
  <c r="F94" i="18"/>
  <c r="E94" i="18"/>
  <c r="I93" i="18"/>
  <c r="H93" i="18"/>
  <c r="G93" i="18"/>
  <c r="F93" i="18"/>
  <c r="E93" i="18"/>
  <c r="D92" i="58" l="1"/>
  <c r="D51" i="18"/>
  <c r="D53" i="18"/>
  <c r="D86" i="17"/>
  <c r="D120" i="16"/>
  <c r="D123" i="16"/>
  <c r="D119" i="16"/>
  <c r="D121" i="16"/>
  <c r="D122" i="16"/>
  <c r="D125" i="16"/>
  <c r="D124" i="16"/>
  <c r="D107" i="17"/>
  <c r="D85" i="17"/>
  <c r="D105" i="17"/>
  <c r="D87" i="17"/>
  <c r="D109" i="17"/>
  <c r="D50" i="18"/>
  <c r="D52" i="18"/>
  <c r="D54" i="18"/>
  <c r="D86" i="19"/>
  <c r="D87" i="19"/>
  <c r="D85" i="19"/>
  <c r="D114" i="19"/>
  <c r="D87" i="20"/>
  <c r="D88" i="20"/>
  <c r="D84" i="20"/>
  <c r="D84" i="58"/>
  <c r="D94" i="58"/>
  <c r="D90" i="58"/>
  <c r="D91" i="58"/>
  <c r="D88" i="58"/>
  <c r="D85" i="58"/>
  <c r="D89" i="58"/>
  <c r="D101" i="17"/>
  <c r="D104" i="17"/>
  <c r="D108" i="17"/>
  <c r="D103" i="17"/>
  <c r="D102" i="17"/>
  <c r="D106" i="17"/>
  <c r="D110" i="17"/>
  <c r="D86" i="58"/>
  <c r="D93" i="58"/>
  <c r="D87" i="58"/>
  <c r="D90" i="20"/>
  <c r="D86" i="20"/>
  <c r="D91" i="20"/>
  <c r="D93" i="20"/>
  <c r="D85" i="20"/>
  <c r="D89" i="20"/>
  <c r="D92" i="20"/>
  <c r="D107" i="19"/>
  <c r="D100" i="19"/>
  <c r="D108" i="19"/>
  <c r="D102" i="19"/>
  <c r="D110" i="19"/>
  <c r="D104" i="19"/>
  <c r="D109" i="19"/>
  <c r="D112" i="19"/>
  <c r="D105" i="19"/>
  <c r="D113" i="19"/>
  <c r="D101" i="19"/>
  <c r="D103" i="19"/>
  <c r="D111" i="19"/>
  <c r="D106" i="19"/>
  <c r="D95" i="18"/>
  <c r="D97" i="18"/>
  <c r="D100" i="18"/>
  <c r="D94" i="18"/>
  <c r="D102" i="18"/>
  <c r="D99" i="18"/>
  <c r="D93" i="18"/>
  <c r="D96" i="18"/>
  <c r="D98" i="18"/>
  <c r="D101" i="18"/>
  <c r="C46" i="50" l="1"/>
  <c r="C45" i="50"/>
  <c r="C44" i="50"/>
  <c r="C43" i="50"/>
  <c r="C42" i="50"/>
  <c r="C41" i="50"/>
  <c r="C40" i="50"/>
  <c r="C39" i="50"/>
  <c r="C38" i="50"/>
  <c r="C37" i="50"/>
  <c r="C36" i="50"/>
  <c r="C35" i="50"/>
  <c r="C34" i="50"/>
  <c r="L32" i="39" l="1"/>
  <c r="K32" i="39"/>
  <c r="L31" i="39"/>
  <c r="K31" i="39"/>
  <c r="L30" i="39"/>
  <c r="K30" i="39"/>
  <c r="L29" i="39"/>
  <c r="K29" i="39"/>
  <c r="L28" i="39"/>
  <c r="K28" i="39"/>
  <c r="L27" i="39"/>
  <c r="K27" i="39"/>
  <c r="L26" i="39"/>
  <c r="K26" i="39"/>
  <c r="G20" i="30" l="1"/>
  <c r="G25" i="30" s="1"/>
  <c r="F20" i="30"/>
  <c r="F25" i="30" s="1"/>
  <c r="O57" i="11" l="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J56" i="21" l="1"/>
  <c r="F93" i="34"/>
  <c r="F100" i="34" s="1"/>
  <c r="E93" i="34"/>
  <c r="D96" i="34" s="1"/>
  <c r="D93" i="34"/>
  <c r="D97" i="34" s="1"/>
  <c r="G38" i="34"/>
  <c r="F33" i="40"/>
  <c r="F37" i="40" s="1"/>
  <c r="D33" i="40"/>
  <c r="C33" i="40"/>
  <c r="C28" i="26"/>
  <c r="F97" i="34" l="1"/>
  <c r="F102" i="34" s="1"/>
  <c r="D127" i="21"/>
  <c r="D125" i="21"/>
  <c r="D123" i="21"/>
  <c r="D121" i="21"/>
  <c r="D119" i="21"/>
  <c r="I122" i="21" l="1"/>
  <c r="F120" i="21"/>
  <c r="I124" i="21"/>
  <c r="G126" i="21"/>
  <c r="I128" i="21"/>
  <c r="D108" i="21"/>
  <c r="E124" i="21"/>
  <c r="F124" i="21"/>
  <c r="G120" i="21"/>
  <c r="H126" i="21"/>
  <c r="E128" i="21"/>
  <c r="G124" i="21"/>
  <c r="E122" i="21"/>
  <c r="H124" i="21"/>
  <c r="F122" i="21"/>
  <c r="G128" i="21"/>
  <c r="I126" i="21"/>
  <c r="I120" i="21"/>
  <c r="G122" i="21"/>
  <c r="E126" i="21"/>
  <c r="H128" i="21"/>
  <c r="F128" i="21"/>
  <c r="E120" i="21"/>
  <c r="H122" i="21"/>
  <c r="F126" i="21"/>
  <c r="H120" i="21"/>
  <c r="G61" i="34"/>
  <c r="D70" i="34" s="1"/>
  <c r="F61" i="34"/>
  <c r="D69" i="34" s="1"/>
  <c r="E61" i="34"/>
  <c r="D68" i="34" s="1"/>
  <c r="D61" i="34"/>
  <c r="D64" i="34" s="1"/>
  <c r="C61" i="34"/>
  <c r="D65" i="34" s="1"/>
  <c r="E11" i="41"/>
  <c r="B61" i="15"/>
  <c r="B57" i="15"/>
  <c r="B53" i="15"/>
  <c r="B50" i="15"/>
  <c r="B48" i="15"/>
  <c r="B42" i="15"/>
  <c r="B39" i="15"/>
  <c r="B37" i="15"/>
  <c r="B32" i="15"/>
  <c r="B28" i="15"/>
  <c r="B24" i="15"/>
  <c r="B19" i="15"/>
  <c r="B17" i="15"/>
  <c r="B14" i="15"/>
  <c r="B12" i="15"/>
  <c r="B8" i="15"/>
  <c r="G20" i="28"/>
  <c r="H20" i="28" s="1"/>
  <c r="D106" i="21" l="1"/>
  <c r="D104" i="21"/>
  <c r="D128" i="21"/>
  <c r="D102" i="21"/>
  <c r="D100" i="21"/>
  <c r="D122" i="21"/>
  <c r="D120" i="21"/>
  <c r="D124" i="21"/>
  <c r="D126" i="21"/>
  <c r="G65" i="34"/>
  <c r="G70" i="34"/>
  <c r="G9" i="31"/>
  <c r="Q192" i="51"/>
  <c r="Q186" i="51"/>
  <c r="Q180" i="51"/>
  <c r="Q179" i="51"/>
  <c r="Q178" i="51"/>
  <c r="Q177" i="51"/>
  <c r="Q176" i="51"/>
  <c r="Q175" i="51"/>
  <c r="Q174" i="51"/>
  <c r="Q173" i="51"/>
  <c r="Q172" i="51"/>
  <c r="Q171" i="51"/>
  <c r="Q170" i="51"/>
  <c r="Q169" i="51"/>
  <c r="Q168" i="51"/>
  <c r="Q167" i="51"/>
  <c r="Q166" i="51"/>
  <c r="Q165" i="51"/>
  <c r="Q164" i="51"/>
  <c r="Q163" i="51"/>
  <c r="Q157" i="51"/>
  <c r="Q151" i="51"/>
  <c r="Q145" i="51"/>
  <c r="Q144" i="51"/>
  <c r="Q143" i="51"/>
  <c r="Q142" i="51"/>
  <c r="Q141" i="51"/>
  <c r="Q140" i="51"/>
  <c r="Q139" i="51"/>
  <c r="Q138" i="51"/>
  <c r="Q137" i="51"/>
  <c r="Q136" i="51"/>
  <c r="Q135" i="51"/>
  <c r="Q134" i="51"/>
  <c r="Q133" i="51"/>
  <c r="Q132" i="51"/>
  <c r="Q131" i="51"/>
  <c r="Q130" i="51"/>
  <c r="Q129" i="51"/>
  <c r="Q128" i="51"/>
  <c r="Q122" i="51"/>
  <c r="Q116" i="51"/>
  <c r="Q110" i="51"/>
  <c r="Q109" i="51"/>
  <c r="Q108" i="51"/>
  <c r="Q107" i="51"/>
  <c r="Q106" i="51"/>
  <c r="Q105" i="51"/>
  <c r="Q104" i="51"/>
  <c r="Q103" i="51"/>
  <c r="Q102" i="51"/>
  <c r="Q101" i="51"/>
  <c r="Q100" i="51"/>
  <c r="Q99" i="51"/>
  <c r="Q98" i="51"/>
  <c r="Q97" i="51"/>
  <c r="Q96" i="51"/>
  <c r="Q95" i="51"/>
  <c r="Q94" i="51"/>
  <c r="Q93" i="51"/>
  <c r="Q87" i="51"/>
  <c r="Q81" i="51"/>
  <c r="Q75" i="51"/>
  <c r="Q74" i="51"/>
  <c r="Q73" i="51"/>
  <c r="Q72" i="51"/>
  <c r="Q71" i="51"/>
  <c r="Q70" i="51"/>
  <c r="Q69" i="51"/>
  <c r="Q68" i="51"/>
  <c r="Q67" i="51"/>
  <c r="Q66" i="51"/>
  <c r="Q65" i="51"/>
  <c r="Q64" i="51"/>
  <c r="Q63" i="51"/>
  <c r="Q62" i="51"/>
  <c r="Q61" i="51"/>
  <c r="Q60" i="51"/>
  <c r="Q59" i="51"/>
  <c r="Q58" i="51"/>
  <c r="Q52" i="51"/>
  <c r="Q46" i="51"/>
  <c r="G63" i="15"/>
  <c r="G62" i="15"/>
  <c r="G61" i="15"/>
  <c r="G59" i="15"/>
  <c r="G58" i="15"/>
  <c r="G57" i="15"/>
  <c r="G55" i="15"/>
  <c r="G54" i="15"/>
  <c r="G53" i="15"/>
  <c r="G51" i="15"/>
  <c r="G50" i="15"/>
  <c r="G49" i="15"/>
  <c r="G48" i="15"/>
  <c r="G46" i="15"/>
  <c r="G44" i="15"/>
  <c r="G43" i="15"/>
  <c r="G42" i="15"/>
  <c r="G40" i="15"/>
  <c r="G39" i="15"/>
  <c r="G38" i="15"/>
  <c r="G37" i="15"/>
  <c r="G34" i="15"/>
  <c r="G33" i="15"/>
  <c r="G32" i="15"/>
  <c r="G30" i="15"/>
  <c r="G29" i="15"/>
  <c r="G28" i="15"/>
  <c r="G26" i="15"/>
  <c r="G25" i="15"/>
  <c r="G24" i="15"/>
  <c r="G22" i="15"/>
  <c r="G20" i="15"/>
  <c r="G19" i="15"/>
  <c r="G18" i="15"/>
  <c r="G17" i="15"/>
  <c r="G15" i="15"/>
  <c r="G14" i="15"/>
  <c r="G13" i="15"/>
  <c r="G12" i="15"/>
  <c r="G10" i="15"/>
  <c r="G9" i="15"/>
  <c r="G8" i="15"/>
  <c r="D7" i="21"/>
  <c r="E8" i="21" s="1"/>
  <c r="F8" i="21" l="1"/>
  <c r="G8" i="21"/>
  <c r="H8" i="21"/>
  <c r="I8" i="21"/>
  <c r="G72" i="34"/>
  <c r="G68" i="28"/>
  <c r="H68" i="28" s="1"/>
  <c r="Q16" i="51"/>
  <c r="B61" i="4" s="1"/>
  <c r="O14" i="51"/>
  <c r="O13" i="51"/>
  <c r="O12" i="51"/>
  <c r="I112" i="58"/>
  <c r="H112" i="58"/>
  <c r="G112" i="58"/>
  <c r="F112" i="58"/>
  <c r="E112" i="58"/>
  <c r="I111" i="58"/>
  <c r="H111" i="58"/>
  <c r="G111" i="58"/>
  <c r="F111" i="58"/>
  <c r="E111" i="58"/>
  <c r="I110" i="58"/>
  <c r="H110" i="58"/>
  <c r="G110" i="58"/>
  <c r="F110" i="58"/>
  <c r="E110" i="58"/>
  <c r="I109" i="58"/>
  <c r="H109" i="58"/>
  <c r="G109" i="58"/>
  <c r="F109" i="58"/>
  <c r="E109" i="58"/>
  <c r="I108" i="58"/>
  <c r="H108" i="58"/>
  <c r="G108" i="58"/>
  <c r="F108" i="58"/>
  <c r="E108" i="58"/>
  <c r="I107" i="58"/>
  <c r="H107" i="58"/>
  <c r="G107" i="58"/>
  <c r="F107" i="58"/>
  <c r="E107" i="58"/>
  <c r="I106" i="58"/>
  <c r="H106" i="58"/>
  <c r="G106" i="58"/>
  <c r="F106" i="58"/>
  <c r="E106" i="58"/>
  <c r="D105" i="58"/>
  <c r="I99" i="58"/>
  <c r="H99" i="58"/>
  <c r="G99" i="58"/>
  <c r="F99" i="58"/>
  <c r="E99" i="58"/>
  <c r="I98" i="58"/>
  <c r="H98" i="58"/>
  <c r="G98" i="58"/>
  <c r="F98" i="58"/>
  <c r="E98" i="58"/>
  <c r="I97" i="58"/>
  <c r="H97" i="58"/>
  <c r="G97" i="58"/>
  <c r="F97" i="58"/>
  <c r="E97" i="58"/>
  <c r="I96" i="58"/>
  <c r="H96" i="58"/>
  <c r="G96" i="58"/>
  <c r="F96" i="58"/>
  <c r="E96" i="58"/>
  <c r="I95" i="58"/>
  <c r="H95" i="58"/>
  <c r="G95" i="58"/>
  <c r="F95" i="58"/>
  <c r="E95" i="58"/>
  <c r="I83" i="58"/>
  <c r="H83" i="58"/>
  <c r="G83" i="58"/>
  <c r="F83" i="58"/>
  <c r="E83" i="58"/>
  <c r="D82" i="58"/>
  <c r="I76" i="58"/>
  <c r="H76" i="58"/>
  <c r="G76" i="58"/>
  <c r="F76" i="58"/>
  <c r="E76" i="58"/>
  <c r="I75" i="58"/>
  <c r="H75" i="58"/>
  <c r="G75" i="58"/>
  <c r="F75" i="58"/>
  <c r="E75" i="58"/>
  <c r="I74" i="58"/>
  <c r="H74" i="58"/>
  <c r="G74" i="58"/>
  <c r="F74" i="58"/>
  <c r="E74" i="58"/>
  <c r="I73" i="58"/>
  <c r="H73" i="58"/>
  <c r="G73" i="58"/>
  <c r="F73" i="58"/>
  <c r="E73" i="58"/>
  <c r="I72" i="58"/>
  <c r="H72" i="58"/>
  <c r="G72" i="58"/>
  <c r="F72" i="58"/>
  <c r="E72" i="58"/>
  <c r="I71" i="58"/>
  <c r="H71" i="58"/>
  <c r="G71" i="58"/>
  <c r="F71" i="58"/>
  <c r="E71" i="58"/>
  <c r="I70" i="58"/>
  <c r="H70" i="58"/>
  <c r="G70" i="58"/>
  <c r="F70" i="58"/>
  <c r="E70" i="58"/>
  <c r="D69" i="58"/>
  <c r="I63" i="58"/>
  <c r="H63" i="58"/>
  <c r="G63" i="58"/>
  <c r="F63" i="58"/>
  <c r="E63" i="58"/>
  <c r="I62" i="58"/>
  <c r="H62" i="58"/>
  <c r="G62" i="58"/>
  <c r="F62" i="58"/>
  <c r="E62" i="58"/>
  <c r="I61" i="58"/>
  <c r="H61" i="58"/>
  <c r="G61" i="58"/>
  <c r="F61" i="58"/>
  <c r="E61" i="58"/>
  <c r="I60" i="58"/>
  <c r="H60" i="58"/>
  <c r="G60" i="58"/>
  <c r="F60" i="58"/>
  <c r="E60" i="58"/>
  <c r="I59" i="58"/>
  <c r="H59" i="58"/>
  <c r="G59" i="58"/>
  <c r="F59" i="58"/>
  <c r="E59" i="58"/>
  <c r="I58" i="58"/>
  <c r="H58" i="58"/>
  <c r="G58" i="58"/>
  <c r="F58" i="58"/>
  <c r="E58" i="58"/>
  <c r="I57" i="58"/>
  <c r="H57" i="58"/>
  <c r="G57" i="58"/>
  <c r="F57" i="58"/>
  <c r="E57" i="58"/>
  <c r="I56" i="58"/>
  <c r="H56" i="58"/>
  <c r="G56" i="58"/>
  <c r="F56" i="58"/>
  <c r="E56" i="58"/>
  <c r="I55" i="58"/>
  <c r="H55" i="58"/>
  <c r="G55" i="58"/>
  <c r="F55" i="58"/>
  <c r="E55" i="58"/>
  <c r="I54" i="58"/>
  <c r="H54" i="58"/>
  <c r="G54" i="58"/>
  <c r="F54" i="58"/>
  <c r="E54" i="58"/>
  <c r="I53" i="58"/>
  <c r="H53" i="58"/>
  <c r="G53" i="58"/>
  <c r="F53" i="58"/>
  <c r="E53" i="58"/>
  <c r="I52" i="58"/>
  <c r="H52" i="58"/>
  <c r="G52" i="58"/>
  <c r="F52" i="58"/>
  <c r="E52" i="58"/>
  <c r="I51" i="58"/>
  <c r="H51" i="58"/>
  <c r="G51" i="58"/>
  <c r="F51" i="58"/>
  <c r="E51" i="58"/>
  <c r="I50" i="58"/>
  <c r="H50" i="58"/>
  <c r="G50" i="58"/>
  <c r="F50" i="58"/>
  <c r="E50" i="58"/>
  <c r="I49" i="58"/>
  <c r="H49" i="58"/>
  <c r="G49" i="58"/>
  <c r="F49" i="58"/>
  <c r="E49" i="58"/>
  <c r="I48" i="58"/>
  <c r="H48" i="58"/>
  <c r="G48" i="58"/>
  <c r="F48" i="58"/>
  <c r="E48" i="58"/>
  <c r="I47" i="58"/>
  <c r="H47" i="58"/>
  <c r="G47" i="58"/>
  <c r="F47" i="58"/>
  <c r="E47" i="58"/>
  <c r="I46" i="58"/>
  <c r="H46" i="58"/>
  <c r="G46" i="58"/>
  <c r="F46" i="58"/>
  <c r="E46" i="58"/>
  <c r="I45" i="58"/>
  <c r="H45" i="58"/>
  <c r="G45" i="58"/>
  <c r="F45" i="58"/>
  <c r="E45" i="58"/>
  <c r="I44" i="58"/>
  <c r="H44" i="58"/>
  <c r="G44" i="58"/>
  <c r="F44" i="58"/>
  <c r="E44" i="58"/>
  <c r="I43" i="58"/>
  <c r="H43" i="58"/>
  <c r="G43" i="58"/>
  <c r="F43" i="58"/>
  <c r="E43" i="58"/>
  <c r="I42" i="58"/>
  <c r="H42" i="58"/>
  <c r="G42" i="58"/>
  <c r="F42" i="58"/>
  <c r="E42" i="58"/>
  <c r="D41" i="58"/>
  <c r="D36" i="58"/>
  <c r="D35" i="58"/>
  <c r="D34" i="58"/>
  <c r="D33" i="58"/>
  <c r="D32" i="58"/>
  <c r="D31" i="58"/>
  <c r="D30" i="58"/>
  <c r="D29" i="58"/>
  <c r="D28" i="58"/>
  <c r="D27" i="58"/>
  <c r="D26" i="58"/>
  <c r="D25" i="58"/>
  <c r="D24" i="58"/>
  <c r="D23" i="58"/>
  <c r="D22" i="58"/>
  <c r="D21" i="58"/>
  <c r="D20" i="58"/>
  <c r="D19" i="58"/>
  <c r="D18" i="58"/>
  <c r="D17" i="58"/>
  <c r="BI71" i="3"/>
  <c r="BH71" i="3"/>
  <c r="BF71" i="3"/>
  <c r="BE71" i="3"/>
  <c r="BD71" i="3"/>
  <c r="BC71" i="3"/>
  <c r="BB71" i="3"/>
  <c r="BA71" i="3"/>
  <c r="AZ71" i="3"/>
  <c r="AY71" i="3"/>
  <c r="AX71" i="3"/>
  <c r="AW71" i="3"/>
  <c r="AG71" i="3"/>
  <c r="AV71" i="3"/>
  <c r="AT71" i="3"/>
  <c r="AS71" i="3"/>
  <c r="AQ71" i="3"/>
  <c r="AP71" i="3"/>
  <c r="AO71" i="3"/>
  <c r="AN71" i="3"/>
  <c r="AM71" i="3"/>
  <c r="AL71" i="3"/>
  <c r="AK71" i="3"/>
  <c r="AJ71" i="3"/>
  <c r="AI71" i="3"/>
  <c r="AH71" i="3"/>
  <c r="AE71" i="3"/>
  <c r="AD71" i="3"/>
  <c r="AB71" i="3"/>
  <c r="AA71" i="3"/>
  <c r="Z71" i="3"/>
  <c r="Y71" i="3"/>
  <c r="X71" i="3"/>
  <c r="W71" i="3"/>
  <c r="V71" i="3"/>
  <c r="U71" i="3"/>
  <c r="T71" i="3"/>
  <c r="S71" i="3"/>
  <c r="R71" i="3"/>
  <c r="P71" i="3"/>
  <c r="O71" i="3"/>
  <c r="M71" i="3"/>
  <c r="L71" i="3"/>
  <c r="K71" i="3"/>
  <c r="J71" i="3"/>
  <c r="I71" i="3"/>
  <c r="H71" i="3"/>
  <c r="G71" i="3"/>
  <c r="F71" i="3"/>
  <c r="E71" i="3"/>
  <c r="D95" i="58" l="1"/>
  <c r="D76" i="58"/>
  <c r="D61" i="58"/>
  <c r="D73" i="58"/>
  <c r="D45" i="58"/>
  <c r="D53" i="58"/>
  <c r="D109" i="58"/>
  <c r="D106" i="58"/>
  <c r="D111" i="58"/>
  <c r="I64" i="58"/>
  <c r="G8" i="58" s="1"/>
  <c r="D46" i="58"/>
  <c r="D72" i="58"/>
  <c r="I113" i="58"/>
  <c r="G11" i="58" s="1"/>
  <c r="I9" i="21" s="1"/>
  <c r="D110" i="58"/>
  <c r="D48" i="58"/>
  <c r="D56" i="58"/>
  <c r="F100" i="58"/>
  <c r="D10" i="58" s="1"/>
  <c r="I100" i="58"/>
  <c r="G10" i="58" s="1"/>
  <c r="D98" i="58"/>
  <c r="D54" i="58"/>
  <c r="D71" i="58"/>
  <c r="D96" i="58"/>
  <c r="D108" i="58"/>
  <c r="D43" i="58"/>
  <c r="D51" i="58"/>
  <c r="D59" i="58"/>
  <c r="D62" i="58"/>
  <c r="D74" i="58"/>
  <c r="D83" i="58"/>
  <c r="E77" i="58"/>
  <c r="C9" i="58" s="1"/>
  <c r="G100" i="58"/>
  <c r="E10" i="58" s="1"/>
  <c r="H100" i="58"/>
  <c r="F10" i="58" s="1"/>
  <c r="D42" i="58"/>
  <c r="D70" i="58"/>
  <c r="D107" i="58"/>
  <c r="F64" i="58"/>
  <c r="D8" i="58" s="1"/>
  <c r="D47" i="58"/>
  <c r="D55" i="58"/>
  <c r="D63" i="58"/>
  <c r="G77" i="58"/>
  <c r="E9" i="58" s="1"/>
  <c r="D75" i="58"/>
  <c r="D97" i="58"/>
  <c r="G113" i="58"/>
  <c r="E11" i="58" s="1"/>
  <c r="G9" i="21" s="1"/>
  <c r="D50" i="58"/>
  <c r="D58" i="58"/>
  <c r="G64" i="58"/>
  <c r="E8" i="58" s="1"/>
  <c r="D44" i="58"/>
  <c r="D52" i="58"/>
  <c r="D60" i="58"/>
  <c r="H77" i="58"/>
  <c r="F9" i="58" s="1"/>
  <c r="E113" i="58"/>
  <c r="C11" i="58" s="1"/>
  <c r="E9" i="21" s="1"/>
  <c r="H113" i="58"/>
  <c r="F11" i="58" s="1"/>
  <c r="H9" i="21" s="1"/>
  <c r="D112" i="58"/>
  <c r="H64" i="58"/>
  <c r="F8" i="58" s="1"/>
  <c r="D49" i="58"/>
  <c r="D57" i="58"/>
  <c r="I77" i="58"/>
  <c r="G9" i="58" s="1"/>
  <c r="D99" i="58"/>
  <c r="F113" i="58"/>
  <c r="D11" i="58" s="1"/>
  <c r="F9" i="21" s="1"/>
  <c r="E64" i="58"/>
  <c r="C8" i="58" s="1"/>
  <c r="F77" i="58"/>
  <c r="D9" i="58" s="1"/>
  <c r="E100" i="58"/>
  <c r="C10" i="58" s="1"/>
  <c r="N56" i="57"/>
  <c r="M56" i="57"/>
  <c r="L56" i="57"/>
  <c r="K56" i="57"/>
  <c r="J56" i="57"/>
  <c r="I56" i="57"/>
  <c r="H56" i="57"/>
  <c r="G56" i="57"/>
  <c r="F56" i="57"/>
  <c r="E56" i="57"/>
  <c r="D56" i="57"/>
  <c r="C56" i="57"/>
  <c r="N55" i="57"/>
  <c r="M55" i="57"/>
  <c r="L55" i="57"/>
  <c r="K55" i="57"/>
  <c r="J55" i="57"/>
  <c r="I55" i="57"/>
  <c r="H55" i="57"/>
  <c r="G55" i="57"/>
  <c r="F55" i="57"/>
  <c r="E55" i="57"/>
  <c r="D55" i="57"/>
  <c r="C55" i="57"/>
  <c r="N54" i="57"/>
  <c r="M54" i="57"/>
  <c r="L54" i="57"/>
  <c r="K54" i="57"/>
  <c r="J54" i="57"/>
  <c r="I54" i="57"/>
  <c r="H54" i="57"/>
  <c r="G54" i="57"/>
  <c r="F54" i="57"/>
  <c r="E54" i="57"/>
  <c r="D54" i="57"/>
  <c r="C54" i="57"/>
  <c r="N53" i="57"/>
  <c r="M53" i="57"/>
  <c r="L53" i="57"/>
  <c r="K53" i="57"/>
  <c r="J53" i="57"/>
  <c r="I53" i="57"/>
  <c r="H53" i="57"/>
  <c r="G53" i="57"/>
  <c r="F53" i="57"/>
  <c r="E53" i="57"/>
  <c r="D53" i="57"/>
  <c r="C53" i="57"/>
  <c r="N52" i="57"/>
  <c r="M52" i="57"/>
  <c r="L52" i="57"/>
  <c r="K52" i="57"/>
  <c r="J52" i="57"/>
  <c r="I52" i="57"/>
  <c r="H52" i="57"/>
  <c r="G52" i="57"/>
  <c r="F52" i="57"/>
  <c r="E52" i="57"/>
  <c r="D52" i="57"/>
  <c r="C52" i="57"/>
  <c r="N51" i="57"/>
  <c r="M51" i="57"/>
  <c r="L51" i="57"/>
  <c r="K51" i="57"/>
  <c r="J51" i="57"/>
  <c r="I51" i="57"/>
  <c r="H51" i="57"/>
  <c r="G51" i="57"/>
  <c r="F51" i="57"/>
  <c r="E51" i="57"/>
  <c r="D51" i="57"/>
  <c r="C51" i="57"/>
  <c r="N50" i="57"/>
  <c r="M50" i="57"/>
  <c r="L50" i="57"/>
  <c r="K50" i="57"/>
  <c r="J50" i="57"/>
  <c r="I50" i="57"/>
  <c r="H50" i="57"/>
  <c r="G50" i="57"/>
  <c r="F50" i="57"/>
  <c r="E50" i="57"/>
  <c r="D50" i="57"/>
  <c r="C50" i="57"/>
  <c r="N49" i="57"/>
  <c r="M49" i="57"/>
  <c r="L49" i="57"/>
  <c r="K49" i="57"/>
  <c r="J49" i="57"/>
  <c r="I49" i="57"/>
  <c r="H49" i="57"/>
  <c r="G49" i="57"/>
  <c r="F49" i="57"/>
  <c r="E49" i="57"/>
  <c r="D49" i="57"/>
  <c r="C49" i="57"/>
  <c r="N48" i="57"/>
  <c r="M48" i="57"/>
  <c r="L48" i="57"/>
  <c r="K48" i="57"/>
  <c r="J48" i="57"/>
  <c r="I48" i="57"/>
  <c r="H48" i="57"/>
  <c r="G48" i="57"/>
  <c r="F48" i="57"/>
  <c r="E48" i="57"/>
  <c r="D48" i="57"/>
  <c r="C48" i="57"/>
  <c r="N47" i="57"/>
  <c r="M47" i="57"/>
  <c r="L47" i="57"/>
  <c r="K47" i="57"/>
  <c r="J47" i="57"/>
  <c r="I47" i="57"/>
  <c r="H47" i="57"/>
  <c r="G47" i="57"/>
  <c r="F47" i="57"/>
  <c r="E47" i="57"/>
  <c r="D47" i="57"/>
  <c r="C47" i="57"/>
  <c r="N46" i="57"/>
  <c r="M46" i="57"/>
  <c r="L46" i="57"/>
  <c r="K46" i="57"/>
  <c r="J46" i="57"/>
  <c r="I46" i="57"/>
  <c r="H46" i="57"/>
  <c r="G46" i="57"/>
  <c r="F46" i="57"/>
  <c r="E46" i="57"/>
  <c r="D46" i="57"/>
  <c r="C46" i="57"/>
  <c r="N45" i="57"/>
  <c r="M45" i="57"/>
  <c r="L45" i="57"/>
  <c r="K45" i="57"/>
  <c r="J45" i="57"/>
  <c r="I45" i="57"/>
  <c r="H45" i="57"/>
  <c r="G45" i="57"/>
  <c r="F45" i="57"/>
  <c r="E45" i="57"/>
  <c r="D45" i="57"/>
  <c r="C45" i="57"/>
  <c r="N44" i="57"/>
  <c r="M44" i="57"/>
  <c r="L44" i="57"/>
  <c r="K44" i="57"/>
  <c r="J44" i="57"/>
  <c r="I44" i="57"/>
  <c r="H44" i="57"/>
  <c r="G44" i="57"/>
  <c r="F44" i="57"/>
  <c r="E44" i="57"/>
  <c r="D44" i="57"/>
  <c r="C44" i="57"/>
  <c r="N43" i="57"/>
  <c r="M43" i="57"/>
  <c r="L43" i="57"/>
  <c r="K43" i="57"/>
  <c r="J43" i="57"/>
  <c r="I43" i="57"/>
  <c r="H43" i="57"/>
  <c r="G43" i="57"/>
  <c r="F43" i="57"/>
  <c r="E43" i="57"/>
  <c r="D43" i="57"/>
  <c r="C43" i="57"/>
  <c r="N42" i="57"/>
  <c r="M42" i="57"/>
  <c r="L42" i="57"/>
  <c r="K42" i="57"/>
  <c r="J42" i="57"/>
  <c r="I42" i="57"/>
  <c r="H42" i="57"/>
  <c r="G42" i="57"/>
  <c r="F42" i="57"/>
  <c r="E42" i="57"/>
  <c r="D42" i="57"/>
  <c r="C42" i="57"/>
  <c r="N41" i="57"/>
  <c r="M41" i="57"/>
  <c r="L41" i="57"/>
  <c r="K41" i="57"/>
  <c r="J41" i="57"/>
  <c r="I41" i="57"/>
  <c r="H41" i="57"/>
  <c r="G41" i="57"/>
  <c r="F41" i="57"/>
  <c r="E41" i="57"/>
  <c r="D41" i="57"/>
  <c r="C41" i="57"/>
  <c r="N40" i="57"/>
  <c r="M40" i="57"/>
  <c r="L40" i="57"/>
  <c r="K40" i="57"/>
  <c r="J40" i="57"/>
  <c r="I40" i="57"/>
  <c r="H40" i="57"/>
  <c r="G40" i="57"/>
  <c r="F40" i="57"/>
  <c r="E40" i="57"/>
  <c r="D40" i="57"/>
  <c r="C40" i="57"/>
  <c r="N39" i="57"/>
  <c r="M39" i="57"/>
  <c r="L39" i="57"/>
  <c r="K39" i="57"/>
  <c r="J39" i="57"/>
  <c r="I39" i="57"/>
  <c r="H39" i="57"/>
  <c r="G39" i="57"/>
  <c r="F39" i="57"/>
  <c r="E39" i="57"/>
  <c r="D39" i="57"/>
  <c r="C39" i="57"/>
  <c r="N38" i="57"/>
  <c r="M38" i="57"/>
  <c r="L38" i="57"/>
  <c r="K38" i="57"/>
  <c r="J38" i="57"/>
  <c r="I38" i="57"/>
  <c r="H38" i="57"/>
  <c r="G38" i="57"/>
  <c r="F38" i="57"/>
  <c r="E38" i="57"/>
  <c r="D38" i="57"/>
  <c r="C38" i="57"/>
  <c r="N37" i="57"/>
  <c r="M37" i="57"/>
  <c r="L37" i="57"/>
  <c r="K37" i="57"/>
  <c r="J37" i="57"/>
  <c r="I37" i="57"/>
  <c r="H37" i="57"/>
  <c r="G37" i="57"/>
  <c r="F37" i="57"/>
  <c r="E37" i="57"/>
  <c r="D37" i="57"/>
  <c r="C37" i="57"/>
  <c r="N36" i="57"/>
  <c r="M36" i="57"/>
  <c r="L36" i="57"/>
  <c r="K36" i="57"/>
  <c r="J36" i="57"/>
  <c r="I36" i="57"/>
  <c r="H36" i="57"/>
  <c r="G36" i="57"/>
  <c r="F36" i="57"/>
  <c r="E36" i="57"/>
  <c r="D36" i="57"/>
  <c r="C36" i="57"/>
  <c r="N35" i="57"/>
  <c r="M35" i="57"/>
  <c r="L35" i="57"/>
  <c r="K35" i="57"/>
  <c r="J35" i="57"/>
  <c r="I35" i="57"/>
  <c r="H35" i="57"/>
  <c r="G35" i="57"/>
  <c r="F35" i="57"/>
  <c r="E35" i="57"/>
  <c r="D35" i="57"/>
  <c r="C35" i="57"/>
  <c r="N34" i="57"/>
  <c r="M34" i="57"/>
  <c r="L34" i="57"/>
  <c r="K34" i="57"/>
  <c r="J34" i="57"/>
  <c r="I34" i="57"/>
  <c r="H34" i="57"/>
  <c r="G34" i="57"/>
  <c r="F34" i="57"/>
  <c r="E34" i="57"/>
  <c r="D34" i="57"/>
  <c r="C34" i="57"/>
  <c r="N33" i="57"/>
  <c r="M33" i="57"/>
  <c r="L33" i="57"/>
  <c r="K33" i="57"/>
  <c r="J33" i="57"/>
  <c r="I33" i="57"/>
  <c r="H33" i="57"/>
  <c r="G33" i="57"/>
  <c r="F33" i="57"/>
  <c r="E33" i="57"/>
  <c r="D33" i="57"/>
  <c r="C33" i="57"/>
  <c r="N32" i="57"/>
  <c r="M32" i="57"/>
  <c r="L32" i="57"/>
  <c r="K32" i="57"/>
  <c r="J32" i="57"/>
  <c r="I32" i="57"/>
  <c r="H32" i="57"/>
  <c r="G32" i="57"/>
  <c r="F32" i="57"/>
  <c r="E32" i="57"/>
  <c r="D32" i="57"/>
  <c r="C32" i="57"/>
  <c r="N31" i="57"/>
  <c r="M31" i="57"/>
  <c r="L31" i="57"/>
  <c r="K31" i="57"/>
  <c r="J31" i="57"/>
  <c r="I31" i="57"/>
  <c r="H31" i="57"/>
  <c r="G31" i="57"/>
  <c r="F31" i="57"/>
  <c r="E31" i="57"/>
  <c r="D31" i="57"/>
  <c r="C31" i="57"/>
  <c r="N30" i="57"/>
  <c r="M30" i="57"/>
  <c r="L30" i="57"/>
  <c r="K30" i="57"/>
  <c r="J30" i="57"/>
  <c r="I30" i="57"/>
  <c r="H30" i="57"/>
  <c r="G30" i="57"/>
  <c r="F30" i="57"/>
  <c r="E30" i="57"/>
  <c r="D30" i="57"/>
  <c r="C30" i="57"/>
  <c r="N29" i="57"/>
  <c r="M29" i="57"/>
  <c r="L29" i="57"/>
  <c r="K29" i="57"/>
  <c r="J29" i="57"/>
  <c r="I29" i="57"/>
  <c r="H29" i="57"/>
  <c r="G29" i="57"/>
  <c r="F29" i="57"/>
  <c r="E29" i="57"/>
  <c r="D29" i="57"/>
  <c r="C29" i="57"/>
  <c r="N28" i="57"/>
  <c r="M28" i="57"/>
  <c r="L28" i="57"/>
  <c r="K28" i="57"/>
  <c r="J28" i="57"/>
  <c r="I28" i="57"/>
  <c r="H28" i="57"/>
  <c r="G28" i="57"/>
  <c r="F28" i="57"/>
  <c r="E28" i="57"/>
  <c r="D28" i="57"/>
  <c r="C28" i="57"/>
  <c r="N27" i="57"/>
  <c r="M27" i="57"/>
  <c r="L27" i="57"/>
  <c r="K27" i="57"/>
  <c r="J27" i="57"/>
  <c r="I27" i="57"/>
  <c r="H27" i="57"/>
  <c r="G27" i="57"/>
  <c r="F27" i="57"/>
  <c r="E27" i="57"/>
  <c r="D27" i="57"/>
  <c r="C27" i="57"/>
  <c r="N26" i="57"/>
  <c r="M26" i="57"/>
  <c r="L26" i="57"/>
  <c r="K26" i="57"/>
  <c r="J26" i="57"/>
  <c r="I26" i="57"/>
  <c r="H26" i="57"/>
  <c r="G26" i="57"/>
  <c r="F26" i="57"/>
  <c r="E26" i="57"/>
  <c r="D26" i="57"/>
  <c r="C26" i="57"/>
  <c r="N25" i="57"/>
  <c r="M25" i="57"/>
  <c r="L25" i="57"/>
  <c r="K25" i="57"/>
  <c r="J25" i="57"/>
  <c r="I25" i="57"/>
  <c r="H25" i="57"/>
  <c r="G25" i="57"/>
  <c r="F25" i="57"/>
  <c r="E25" i="57"/>
  <c r="D25" i="57"/>
  <c r="C25" i="57"/>
  <c r="N24" i="57"/>
  <c r="M24" i="57"/>
  <c r="L24" i="57"/>
  <c r="K24" i="57"/>
  <c r="J24" i="57"/>
  <c r="I24" i="57"/>
  <c r="H24" i="57"/>
  <c r="G24" i="57"/>
  <c r="F24" i="57"/>
  <c r="E24" i="57"/>
  <c r="D24" i="57"/>
  <c r="C24" i="57"/>
  <c r="N23" i="57"/>
  <c r="M23" i="57"/>
  <c r="L23" i="57"/>
  <c r="K23" i="57"/>
  <c r="J23" i="57"/>
  <c r="I23" i="57"/>
  <c r="H23" i="57"/>
  <c r="G23" i="57"/>
  <c r="F23" i="57"/>
  <c r="E23" i="57"/>
  <c r="D23" i="57"/>
  <c r="C23" i="57"/>
  <c r="N22" i="57"/>
  <c r="M22" i="57"/>
  <c r="L22" i="57"/>
  <c r="K22" i="57"/>
  <c r="J22" i="57"/>
  <c r="I22" i="57"/>
  <c r="H22" i="57"/>
  <c r="G22" i="57"/>
  <c r="F22" i="57"/>
  <c r="E22" i="57"/>
  <c r="D22" i="57"/>
  <c r="C22" i="57"/>
  <c r="N21" i="57"/>
  <c r="M21" i="57"/>
  <c r="L21" i="57"/>
  <c r="K21" i="57"/>
  <c r="J21" i="57"/>
  <c r="I21" i="57"/>
  <c r="H21" i="57"/>
  <c r="G21" i="57"/>
  <c r="F21" i="57"/>
  <c r="E21" i="57"/>
  <c r="D21" i="57"/>
  <c r="C21" i="57"/>
  <c r="N20" i="57"/>
  <c r="M20" i="57"/>
  <c r="L20" i="57"/>
  <c r="K20" i="57"/>
  <c r="J20" i="57"/>
  <c r="I20" i="57"/>
  <c r="H20" i="57"/>
  <c r="G20" i="57"/>
  <c r="F20" i="57"/>
  <c r="E20" i="57"/>
  <c r="D20" i="57"/>
  <c r="C20" i="57"/>
  <c r="N19" i="57"/>
  <c r="M19" i="57"/>
  <c r="L19" i="57"/>
  <c r="K19" i="57"/>
  <c r="J19" i="57"/>
  <c r="I19" i="57"/>
  <c r="H19" i="57"/>
  <c r="G19" i="57"/>
  <c r="F19" i="57"/>
  <c r="E19" i="57"/>
  <c r="D19" i="57"/>
  <c r="C19" i="57"/>
  <c r="N18" i="57"/>
  <c r="M18" i="57"/>
  <c r="L18" i="57"/>
  <c r="K18" i="57"/>
  <c r="J18" i="57"/>
  <c r="I18" i="57"/>
  <c r="H18" i="57"/>
  <c r="G18" i="57"/>
  <c r="F18" i="57"/>
  <c r="E18" i="57"/>
  <c r="D18" i="57"/>
  <c r="C18" i="57"/>
  <c r="N17" i="57"/>
  <c r="M17" i="57"/>
  <c r="L17" i="57"/>
  <c r="K17" i="57"/>
  <c r="J17" i="57"/>
  <c r="I17" i="57"/>
  <c r="H17" i="57"/>
  <c r="G17" i="57"/>
  <c r="F17" i="57"/>
  <c r="E17" i="57"/>
  <c r="D17" i="57"/>
  <c r="C17" i="57"/>
  <c r="N16" i="57"/>
  <c r="M16" i="57"/>
  <c r="L16" i="57"/>
  <c r="K16" i="57"/>
  <c r="J16" i="57"/>
  <c r="I16" i="57"/>
  <c r="H16" i="57"/>
  <c r="G16" i="57"/>
  <c r="F16" i="57"/>
  <c r="E16" i="57"/>
  <c r="D16" i="57"/>
  <c r="C16" i="57"/>
  <c r="N15" i="57"/>
  <c r="M15" i="57"/>
  <c r="L15" i="57"/>
  <c r="K15" i="57"/>
  <c r="J15" i="57"/>
  <c r="I15" i="57"/>
  <c r="H15" i="57"/>
  <c r="G15" i="57"/>
  <c r="F15" i="57"/>
  <c r="E15" i="57"/>
  <c r="D15" i="57"/>
  <c r="C15" i="57"/>
  <c r="N14" i="57"/>
  <c r="M14" i="57"/>
  <c r="L14" i="57"/>
  <c r="K14" i="57"/>
  <c r="J14" i="57"/>
  <c r="I14" i="57"/>
  <c r="H14" i="57"/>
  <c r="G14" i="57"/>
  <c r="F14" i="57"/>
  <c r="E14" i="57"/>
  <c r="D14" i="57"/>
  <c r="C14" i="57"/>
  <c r="N13" i="57"/>
  <c r="M13" i="57"/>
  <c r="L13" i="57"/>
  <c r="K13" i="57"/>
  <c r="J13" i="57"/>
  <c r="I13" i="57"/>
  <c r="H13" i="57"/>
  <c r="G13" i="57"/>
  <c r="F13" i="57"/>
  <c r="E13" i="57"/>
  <c r="D13" i="57"/>
  <c r="C13" i="57"/>
  <c r="N12" i="57"/>
  <c r="M12" i="57"/>
  <c r="L12" i="57"/>
  <c r="K12" i="57"/>
  <c r="J12" i="57"/>
  <c r="I12" i="57"/>
  <c r="H12" i="57"/>
  <c r="G12" i="57"/>
  <c r="F12" i="57"/>
  <c r="E12" i="57"/>
  <c r="D12" i="57"/>
  <c r="C12" i="57"/>
  <c r="N11" i="57"/>
  <c r="M11" i="57"/>
  <c r="L11" i="57"/>
  <c r="K11" i="57"/>
  <c r="J11" i="57"/>
  <c r="I11" i="57"/>
  <c r="H11" i="57"/>
  <c r="G11" i="57"/>
  <c r="F11" i="57"/>
  <c r="E11" i="57"/>
  <c r="D11" i="57"/>
  <c r="C11" i="57"/>
  <c r="N10" i="57"/>
  <c r="M10" i="57"/>
  <c r="L10" i="57"/>
  <c r="K10" i="57"/>
  <c r="J10" i="57"/>
  <c r="I10" i="57"/>
  <c r="H10" i="57"/>
  <c r="G10" i="57"/>
  <c r="F10" i="57"/>
  <c r="E10" i="57"/>
  <c r="D10" i="57"/>
  <c r="C10" i="57"/>
  <c r="N9" i="57"/>
  <c r="M9" i="57"/>
  <c r="L9" i="57"/>
  <c r="K9" i="57"/>
  <c r="J9" i="57"/>
  <c r="I9" i="57"/>
  <c r="H9" i="57"/>
  <c r="G9" i="57"/>
  <c r="F9" i="57"/>
  <c r="E9" i="57"/>
  <c r="D9" i="57"/>
  <c r="C9" i="57"/>
  <c r="N8" i="57"/>
  <c r="M8" i="57"/>
  <c r="L8" i="57"/>
  <c r="K8" i="57"/>
  <c r="J8" i="57"/>
  <c r="I8" i="57"/>
  <c r="H8" i="57"/>
  <c r="G8" i="57"/>
  <c r="F8" i="57"/>
  <c r="E8" i="57"/>
  <c r="D8" i="57"/>
  <c r="C8" i="57"/>
  <c r="N7" i="57"/>
  <c r="M7" i="57"/>
  <c r="L7" i="57"/>
  <c r="K7" i="57"/>
  <c r="J7" i="57"/>
  <c r="I7" i="57"/>
  <c r="H7" i="57"/>
  <c r="G7" i="57"/>
  <c r="F7" i="57"/>
  <c r="E7" i="57"/>
  <c r="D7" i="57"/>
  <c r="C7" i="57"/>
  <c r="D6" i="57"/>
  <c r="N6" i="57"/>
  <c r="M6" i="57"/>
  <c r="L6" i="57"/>
  <c r="K6" i="57"/>
  <c r="J6" i="57"/>
  <c r="I6" i="57"/>
  <c r="H6" i="57"/>
  <c r="G6" i="57"/>
  <c r="F6" i="57"/>
  <c r="E6" i="57"/>
  <c r="C6" i="57"/>
  <c r="D100" i="58" l="1"/>
  <c r="G12" i="58"/>
  <c r="G49" i="4" s="1"/>
  <c r="D77" i="58"/>
  <c r="E12" i="58"/>
  <c r="E49" i="4" s="1"/>
  <c r="B11" i="58"/>
  <c r="D64" i="58"/>
  <c r="D12" i="58"/>
  <c r="D49" i="4" s="1"/>
  <c r="D113" i="58"/>
  <c r="G57" i="57"/>
  <c r="B9" i="58"/>
  <c r="O14" i="57"/>
  <c r="O22" i="57"/>
  <c r="O30" i="57"/>
  <c r="O46" i="57"/>
  <c r="O54" i="57"/>
  <c r="N57" i="57"/>
  <c r="F12" i="58"/>
  <c r="F49" i="4" s="1"/>
  <c r="F57" i="57"/>
  <c r="B10" i="58"/>
  <c r="O7" i="57"/>
  <c r="O11" i="57"/>
  <c r="O15" i="57"/>
  <c r="O19" i="57"/>
  <c r="O23" i="57"/>
  <c r="O27" i="57"/>
  <c r="O31" i="57"/>
  <c r="O35" i="57"/>
  <c r="O39" i="57"/>
  <c r="O43" i="57"/>
  <c r="O47" i="57"/>
  <c r="O51" i="57"/>
  <c r="O55" i="57"/>
  <c r="I57" i="57"/>
  <c r="D57" i="57"/>
  <c r="L57" i="57"/>
  <c r="O8" i="57"/>
  <c r="O9" i="57"/>
  <c r="O13" i="57"/>
  <c r="O16" i="57"/>
  <c r="O17" i="57"/>
  <c r="O21" i="57"/>
  <c r="O24" i="57"/>
  <c r="O25" i="57"/>
  <c r="O29" i="57"/>
  <c r="O32" i="57"/>
  <c r="O33" i="57"/>
  <c r="O37" i="57"/>
  <c r="O40" i="57"/>
  <c r="O41" i="57"/>
  <c r="O45" i="57"/>
  <c r="O48" i="57"/>
  <c r="O49" i="57"/>
  <c r="O53" i="57"/>
  <c r="O56" i="57"/>
  <c r="J57" i="57"/>
  <c r="K57" i="57"/>
  <c r="O38" i="57"/>
  <c r="E57" i="57"/>
  <c r="M57" i="57"/>
  <c r="H57" i="57"/>
  <c r="O10" i="57"/>
  <c r="O12" i="57"/>
  <c r="O18" i="57"/>
  <c r="O20" i="57"/>
  <c r="O26" i="57"/>
  <c r="O28" i="57"/>
  <c r="O34" i="57"/>
  <c r="O36" i="57"/>
  <c r="O42" i="57"/>
  <c r="O44" i="57"/>
  <c r="O50" i="57"/>
  <c r="O52" i="57"/>
  <c r="B8" i="58"/>
  <c r="C12" i="58"/>
  <c r="C57" i="57"/>
  <c r="O6" i="57"/>
  <c r="Q6" i="57" s="1"/>
  <c r="D107" i="34" l="1"/>
  <c r="C11" i="3"/>
  <c r="S6" i="57"/>
  <c r="D108" i="34"/>
  <c r="B12" i="58"/>
  <c r="B49" i="4" s="1"/>
  <c r="C49" i="4"/>
  <c r="O57" i="57"/>
  <c r="G65" i="15" l="1"/>
  <c r="D66" i="27"/>
  <c r="D65" i="15" l="1"/>
  <c r="D85" i="15" s="1"/>
  <c r="L34" i="39"/>
  <c r="L33" i="39"/>
  <c r="L25" i="39"/>
  <c r="L24" i="39"/>
  <c r="L23" i="39"/>
  <c r="K34" i="39"/>
  <c r="K33" i="39"/>
  <c r="K25" i="39"/>
  <c r="K24" i="39"/>
  <c r="K23" i="39"/>
  <c r="L35" i="39" l="1"/>
  <c r="K35" i="39"/>
  <c r="J98" i="21" l="1"/>
  <c r="J96" i="21"/>
  <c r="J94" i="21"/>
  <c r="J92" i="21"/>
  <c r="J90" i="21"/>
  <c r="J88" i="21"/>
  <c r="J86" i="21"/>
  <c r="J84" i="21"/>
  <c r="J82" i="21"/>
  <c r="J80" i="21"/>
  <c r="J78" i="21"/>
  <c r="J76" i="21"/>
  <c r="J74" i="21"/>
  <c r="J72" i="21"/>
  <c r="J70" i="21"/>
  <c r="J68" i="21"/>
  <c r="J58" i="21"/>
  <c r="G11" i="49" l="1"/>
  <c r="F11" i="49"/>
  <c r="E11" i="49"/>
  <c r="D11" i="49"/>
  <c r="C11" i="49"/>
  <c r="I26" i="50" l="1"/>
  <c r="H26" i="50"/>
  <c r="G26" i="50"/>
  <c r="F26" i="50"/>
  <c r="E26" i="50"/>
  <c r="W114" i="3"/>
  <c r="V114" i="3"/>
  <c r="BA39" i="3" l="1"/>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D35" i="3"/>
  <c r="C35"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C27" i="3"/>
  <c r="I192" i="51" l="1"/>
  <c r="H192" i="51"/>
  <c r="G192" i="51"/>
  <c r="F192" i="51"/>
  <c r="E192" i="51"/>
  <c r="I186" i="51"/>
  <c r="H186" i="51"/>
  <c r="G186" i="51"/>
  <c r="F186" i="51"/>
  <c r="E186" i="51"/>
  <c r="I180" i="51"/>
  <c r="H180" i="51"/>
  <c r="G180" i="51"/>
  <c r="F180" i="51"/>
  <c r="E180" i="51"/>
  <c r="I179" i="51"/>
  <c r="H179" i="51"/>
  <c r="G179" i="51"/>
  <c r="F179" i="51"/>
  <c r="E179" i="51"/>
  <c r="I178" i="51"/>
  <c r="H178" i="51"/>
  <c r="G178" i="51"/>
  <c r="F178" i="51"/>
  <c r="E178" i="51"/>
  <c r="I177" i="51"/>
  <c r="H177" i="51"/>
  <c r="G177" i="51"/>
  <c r="F177" i="51"/>
  <c r="E177" i="51"/>
  <c r="I176" i="51"/>
  <c r="H176" i="51"/>
  <c r="G176" i="51"/>
  <c r="F176" i="51"/>
  <c r="E176" i="51"/>
  <c r="I175" i="51"/>
  <c r="H175" i="51"/>
  <c r="G175" i="51"/>
  <c r="F175" i="51"/>
  <c r="E175" i="51"/>
  <c r="I174" i="51"/>
  <c r="H174" i="51"/>
  <c r="G174" i="51"/>
  <c r="F174" i="51"/>
  <c r="E174" i="51"/>
  <c r="I173" i="51"/>
  <c r="H173" i="51"/>
  <c r="G173" i="51"/>
  <c r="F173" i="51"/>
  <c r="E173" i="51"/>
  <c r="I172" i="51"/>
  <c r="H172" i="51"/>
  <c r="G172" i="51"/>
  <c r="F172" i="51"/>
  <c r="E172" i="51"/>
  <c r="I171" i="51"/>
  <c r="H171" i="51"/>
  <c r="G171" i="51"/>
  <c r="F171" i="51"/>
  <c r="E171" i="51"/>
  <c r="I170" i="51"/>
  <c r="H170" i="51"/>
  <c r="G170" i="51"/>
  <c r="F170" i="51"/>
  <c r="E170" i="51"/>
  <c r="I169" i="51"/>
  <c r="H169" i="51"/>
  <c r="G169" i="51"/>
  <c r="F169" i="51"/>
  <c r="E169" i="51"/>
  <c r="I168" i="51"/>
  <c r="H168" i="51"/>
  <c r="G168" i="51"/>
  <c r="F168" i="51"/>
  <c r="E168" i="51"/>
  <c r="I167" i="51"/>
  <c r="H167" i="51"/>
  <c r="G167" i="51"/>
  <c r="F167" i="51"/>
  <c r="E167" i="51"/>
  <c r="I166" i="51"/>
  <c r="H166" i="51"/>
  <c r="G166" i="51"/>
  <c r="F166" i="51"/>
  <c r="E166" i="51"/>
  <c r="I165" i="51"/>
  <c r="H165" i="51"/>
  <c r="G165" i="51"/>
  <c r="F165" i="51"/>
  <c r="E165" i="51"/>
  <c r="I164" i="51"/>
  <c r="H164" i="51"/>
  <c r="G164" i="51"/>
  <c r="F164" i="51"/>
  <c r="E164" i="51"/>
  <c r="I163" i="51"/>
  <c r="H163" i="51"/>
  <c r="G163" i="51"/>
  <c r="F163" i="51"/>
  <c r="E163" i="51"/>
  <c r="I157" i="51"/>
  <c r="H157" i="51"/>
  <c r="G157" i="51"/>
  <c r="F157" i="51"/>
  <c r="E157" i="51"/>
  <c r="I151" i="51"/>
  <c r="H151" i="51"/>
  <c r="G151" i="51"/>
  <c r="F151" i="51"/>
  <c r="E151" i="51"/>
  <c r="I145" i="51"/>
  <c r="H145" i="51"/>
  <c r="G145" i="51"/>
  <c r="F145" i="51"/>
  <c r="E145" i="51"/>
  <c r="I144" i="51"/>
  <c r="H144" i="51"/>
  <c r="G144" i="51"/>
  <c r="F144" i="51"/>
  <c r="E144" i="51"/>
  <c r="I143" i="51"/>
  <c r="H143" i="51"/>
  <c r="G143" i="51"/>
  <c r="F143" i="51"/>
  <c r="E143" i="51"/>
  <c r="I142" i="51"/>
  <c r="H142" i="51"/>
  <c r="G142" i="51"/>
  <c r="F142" i="51"/>
  <c r="E142" i="51"/>
  <c r="I141" i="51"/>
  <c r="H141" i="51"/>
  <c r="G141" i="51"/>
  <c r="F141" i="51"/>
  <c r="E141" i="51"/>
  <c r="I140" i="51"/>
  <c r="H140" i="51"/>
  <c r="G140" i="51"/>
  <c r="F140" i="51"/>
  <c r="E140" i="51"/>
  <c r="I139" i="51"/>
  <c r="H139" i="51"/>
  <c r="G139" i="51"/>
  <c r="F139" i="51"/>
  <c r="E139" i="51"/>
  <c r="I138" i="51"/>
  <c r="H138" i="51"/>
  <c r="G138" i="51"/>
  <c r="F138" i="51"/>
  <c r="E138" i="51"/>
  <c r="I137" i="51"/>
  <c r="H137" i="51"/>
  <c r="G137" i="51"/>
  <c r="F137" i="51"/>
  <c r="E137" i="51"/>
  <c r="I136" i="51"/>
  <c r="H136" i="51"/>
  <c r="G136" i="51"/>
  <c r="F136" i="51"/>
  <c r="E136" i="51"/>
  <c r="I135" i="51"/>
  <c r="H135" i="51"/>
  <c r="G135" i="51"/>
  <c r="F135" i="51"/>
  <c r="E135" i="51"/>
  <c r="I134" i="51"/>
  <c r="H134" i="51"/>
  <c r="G134" i="51"/>
  <c r="F134" i="51"/>
  <c r="E134" i="51"/>
  <c r="I133" i="51"/>
  <c r="H133" i="51"/>
  <c r="G133" i="51"/>
  <c r="F133" i="51"/>
  <c r="E133" i="51"/>
  <c r="I132" i="51"/>
  <c r="H132" i="51"/>
  <c r="G132" i="51"/>
  <c r="F132" i="51"/>
  <c r="E132" i="51"/>
  <c r="I131" i="51"/>
  <c r="H131" i="51"/>
  <c r="G131" i="51"/>
  <c r="F131" i="51"/>
  <c r="E131" i="51"/>
  <c r="I130" i="51"/>
  <c r="H130" i="51"/>
  <c r="G130" i="51"/>
  <c r="F130" i="51"/>
  <c r="E130" i="51"/>
  <c r="I129" i="51"/>
  <c r="H129" i="51"/>
  <c r="G129" i="51"/>
  <c r="F129" i="51"/>
  <c r="E129" i="51"/>
  <c r="I128" i="51"/>
  <c r="H128" i="51"/>
  <c r="G128" i="51"/>
  <c r="F128" i="51"/>
  <c r="E128" i="51"/>
  <c r="I122" i="51"/>
  <c r="H122" i="51"/>
  <c r="G122" i="51"/>
  <c r="F122" i="51"/>
  <c r="E122" i="51"/>
  <c r="I116" i="51"/>
  <c r="H116" i="51"/>
  <c r="G116" i="51"/>
  <c r="F116" i="51"/>
  <c r="E116" i="51"/>
  <c r="I110" i="51"/>
  <c r="H110" i="51"/>
  <c r="G110" i="51"/>
  <c r="F110" i="51"/>
  <c r="E110" i="51"/>
  <c r="I109" i="51"/>
  <c r="H109" i="51"/>
  <c r="G109" i="51"/>
  <c r="F109" i="51"/>
  <c r="E109" i="51"/>
  <c r="I108" i="51"/>
  <c r="H108" i="51"/>
  <c r="G108" i="51"/>
  <c r="F108" i="51"/>
  <c r="E108" i="51"/>
  <c r="I107" i="51"/>
  <c r="H107" i="51"/>
  <c r="G107" i="51"/>
  <c r="F107" i="51"/>
  <c r="E107" i="51"/>
  <c r="I106" i="51"/>
  <c r="H106" i="51"/>
  <c r="G106" i="51"/>
  <c r="F106" i="51"/>
  <c r="E106" i="51"/>
  <c r="I105" i="51"/>
  <c r="H105" i="51"/>
  <c r="G105" i="51"/>
  <c r="F105" i="51"/>
  <c r="E105" i="51"/>
  <c r="I104" i="51"/>
  <c r="H104" i="51"/>
  <c r="G104" i="51"/>
  <c r="F104" i="51"/>
  <c r="E104" i="51"/>
  <c r="I103" i="51"/>
  <c r="H103" i="51"/>
  <c r="G103" i="51"/>
  <c r="F103" i="51"/>
  <c r="E103" i="51"/>
  <c r="I102" i="51"/>
  <c r="H102" i="51"/>
  <c r="G102" i="51"/>
  <c r="F102" i="51"/>
  <c r="E102" i="51"/>
  <c r="I101" i="51"/>
  <c r="H101" i="51"/>
  <c r="G101" i="51"/>
  <c r="F101" i="51"/>
  <c r="E101" i="51"/>
  <c r="I100" i="51"/>
  <c r="H100" i="51"/>
  <c r="G100" i="51"/>
  <c r="F100" i="51"/>
  <c r="E100" i="51"/>
  <c r="I99" i="51"/>
  <c r="H99" i="51"/>
  <c r="G99" i="51"/>
  <c r="F99" i="51"/>
  <c r="E99" i="51"/>
  <c r="I98" i="51"/>
  <c r="H98" i="51"/>
  <c r="G98" i="51"/>
  <c r="F98" i="51"/>
  <c r="E98" i="51"/>
  <c r="I97" i="51"/>
  <c r="H97" i="51"/>
  <c r="G97" i="51"/>
  <c r="F97" i="51"/>
  <c r="E97" i="51"/>
  <c r="I96" i="51"/>
  <c r="H96" i="51"/>
  <c r="G96" i="51"/>
  <c r="F96" i="51"/>
  <c r="E96" i="51"/>
  <c r="I95" i="51"/>
  <c r="H95" i="51"/>
  <c r="G95" i="51"/>
  <c r="F95" i="51"/>
  <c r="E95" i="51"/>
  <c r="I94" i="51"/>
  <c r="H94" i="51"/>
  <c r="G94" i="51"/>
  <c r="F94" i="51"/>
  <c r="E94" i="51"/>
  <c r="I93" i="51"/>
  <c r="H93" i="51"/>
  <c r="G93" i="51"/>
  <c r="F93" i="51"/>
  <c r="E93" i="51"/>
  <c r="I87" i="51"/>
  <c r="H87" i="51"/>
  <c r="G87" i="51"/>
  <c r="F87" i="51"/>
  <c r="E87" i="51"/>
  <c r="I81" i="51"/>
  <c r="H81" i="51"/>
  <c r="G81" i="51"/>
  <c r="F81" i="51"/>
  <c r="E81" i="51"/>
  <c r="I75" i="51"/>
  <c r="H75" i="51"/>
  <c r="G75" i="51"/>
  <c r="F75" i="51"/>
  <c r="E75" i="51"/>
  <c r="I74" i="51"/>
  <c r="H74" i="51"/>
  <c r="G74" i="51"/>
  <c r="F74" i="51"/>
  <c r="E74" i="51"/>
  <c r="I73" i="51"/>
  <c r="H73" i="51"/>
  <c r="G73" i="51"/>
  <c r="F73" i="51"/>
  <c r="E73" i="51"/>
  <c r="I72" i="51"/>
  <c r="H72" i="51"/>
  <c r="G72" i="51"/>
  <c r="F72" i="51"/>
  <c r="E72" i="51"/>
  <c r="I71" i="51"/>
  <c r="H71" i="51"/>
  <c r="G71" i="51"/>
  <c r="F71" i="51"/>
  <c r="E71" i="51"/>
  <c r="I70" i="51"/>
  <c r="H70" i="51"/>
  <c r="G70" i="51"/>
  <c r="F70" i="51"/>
  <c r="E70" i="51"/>
  <c r="I69" i="51"/>
  <c r="H69" i="51"/>
  <c r="G69" i="51"/>
  <c r="F69" i="51"/>
  <c r="E69" i="51"/>
  <c r="I68" i="51"/>
  <c r="H68" i="51"/>
  <c r="G68" i="51"/>
  <c r="F68" i="51"/>
  <c r="E68" i="51"/>
  <c r="I67" i="51"/>
  <c r="H67" i="51"/>
  <c r="G67" i="51"/>
  <c r="F67" i="51"/>
  <c r="E67" i="51"/>
  <c r="I66" i="51"/>
  <c r="H66" i="51"/>
  <c r="G66" i="51"/>
  <c r="F66" i="51"/>
  <c r="E66" i="51"/>
  <c r="I65" i="51"/>
  <c r="H65" i="51"/>
  <c r="G65" i="51"/>
  <c r="F65" i="51"/>
  <c r="E65" i="51"/>
  <c r="I64" i="51"/>
  <c r="H64" i="51"/>
  <c r="G64" i="51"/>
  <c r="F64" i="51"/>
  <c r="E64" i="51"/>
  <c r="I63" i="51"/>
  <c r="H63" i="51"/>
  <c r="G63" i="51"/>
  <c r="F63" i="51"/>
  <c r="E63" i="51"/>
  <c r="I62" i="51"/>
  <c r="H62" i="51"/>
  <c r="G62" i="51"/>
  <c r="F62" i="51"/>
  <c r="E62" i="51"/>
  <c r="I61" i="51"/>
  <c r="H61" i="51"/>
  <c r="G61" i="51"/>
  <c r="F61" i="51"/>
  <c r="E61" i="51"/>
  <c r="I60" i="51"/>
  <c r="H60" i="51"/>
  <c r="G60" i="51"/>
  <c r="F60" i="51"/>
  <c r="E60" i="51"/>
  <c r="I59" i="51"/>
  <c r="H59" i="51"/>
  <c r="G59" i="51"/>
  <c r="F59" i="51"/>
  <c r="E59" i="51"/>
  <c r="I58" i="51"/>
  <c r="H58" i="51"/>
  <c r="G58" i="51"/>
  <c r="F58" i="51"/>
  <c r="E58" i="51"/>
  <c r="I52" i="51"/>
  <c r="H52" i="51"/>
  <c r="G52" i="51"/>
  <c r="F52" i="51"/>
  <c r="E52" i="51"/>
  <c r="I46" i="51"/>
  <c r="H46" i="51"/>
  <c r="G46" i="51"/>
  <c r="F46" i="51"/>
  <c r="E46" i="51"/>
  <c r="Q40" i="51"/>
  <c r="I40" i="51"/>
  <c r="H40" i="51"/>
  <c r="G40" i="51"/>
  <c r="F40" i="51"/>
  <c r="E40" i="51"/>
  <c r="Q39" i="51"/>
  <c r="I39" i="51"/>
  <c r="H39" i="51"/>
  <c r="G39" i="51"/>
  <c r="F39" i="51"/>
  <c r="E39" i="51"/>
  <c r="Q38" i="51"/>
  <c r="I38" i="51"/>
  <c r="H38" i="51"/>
  <c r="G38" i="51"/>
  <c r="F38" i="51"/>
  <c r="E38" i="51"/>
  <c r="Q37" i="51"/>
  <c r="I37" i="51"/>
  <c r="H37" i="51"/>
  <c r="G37" i="51"/>
  <c r="F37" i="51"/>
  <c r="E37" i="51"/>
  <c r="Q36" i="51"/>
  <c r="I36" i="51"/>
  <c r="H36" i="51"/>
  <c r="G36" i="51"/>
  <c r="F36" i="51"/>
  <c r="E36" i="51"/>
  <c r="Q35" i="51"/>
  <c r="I35" i="51"/>
  <c r="H35" i="51"/>
  <c r="G35" i="51"/>
  <c r="F35" i="51"/>
  <c r="E35" i="51"/>
  <c r="Q34" i="51"/>
  <c r="I34" i="51"/>
  <c r="H34" i="51"/>
  <c r="G34" i="51"/>
  <c r="F34" i="51"/>
  <c r="E34" i="51"/>
  <c r="Q33" i="51"/>
  <c r="I33" i="51"/>
  <c r="H33" i="51"/>
  <c r="G33" i="51"/>
  <c r="F33" i="51"/>
  <c r="E33" i="51"/>
  <c r="Q32" i="51"/>
  <c r="I32" i="51"/>
  <c r="H32" i="51"/>
  <c r="G32" i="51"/>
  <c r="F32" i="51"/>
  <c r="E32" i="51"/>
  <c r="Q31" i="51"/>
  <c r="I31" i="51"/>
  <c r="H31" i="51"/>
  <c r="G31" i="51"/>
  <c r="F31" i="51"/>
  <c r="E31" i="51"/>
  <c r="Q30" i="51"/>
  <c r="I30" i="51"/>
  <c r="H30" i="51"/>
  <c r="G30" i="51"/>
  <c r="F30" i="51"/>
  <c r="E30" i="51"/>
  <c r="Q29" i="51"/>
  <c r="I29" i="51"/>
  <c r="H29" i="51"/>
  <c r="G29" i="51"/>
  <c r="F29" i="51"/>
  <c r="E29" i="51"/>
  <c r="Q27" i="51"/>
  <c r="I27" i="51"/>
  <c r="H27" i="51"/>
  <c r="G27" i="51"/>
  <c r="F27" i="51"/>
  <c r="E27" i="51"/>
  <c r="Q26" i="51"/>
  <c r="I26" i="51"/>
  <c r="H26" i="51"/>
  <c r="G26" i="51"/>
  <c r="F26" i="51"/>
  <c r="E26" i="51"/>
  <c r="Q25" i="51"/>
  <c r="I25" i="51"/>
  <c r="H25" i="51"/>
  <c r="G25" i="51"/>
  <c r="F25" i="51"/>
  <c r="E25" i="51"/>
  <c r="Q24" i="51"/>
  <c r="I24" i="51"/>
  <c r="H24" i="51"/>
  <c r="G24" i="51"/>
  <c r="F24" i="51"/>
  <c r="E24" i="51"/>
  <c r="Q23" i="51"/>
  <c r="K23" i="51"/>
  <c r="I23" i="51"/>
  <c r="H23" i="51"/>
  <c r="G23" i="51"/>
  <c r="F23" i="51"/>
  <c r="E23" i="51"/>
  <c r="O11" i="51"/>
  <c r="S114" i="3" s="1"/>
  <c r="O10" i="51"/>
  <c r="P114" i="3" s="1"/>
  <c r="O9" i="51"/>
  <c r="M114" i="3" s="1"/>
  <c r="O8" i="51"/>
  <c r="O7" i="51"/>
  <c r="G114" i="3" s="1"/>
  <c r="O6" i="51"/>
  <c r="D114" i="3" s="1"/>
  <c r="C58" i="50"/>
  <c r="C57" i="50"/>
  <c r="C56" i="50"/>
  <c r="C55" i="50"/>
  <c r="C54" i="50"/>
  <c r="C53" i="50"/>
  <c r="C52" i="50"/>
  <c r="C51" i="50"/>
  <c r="C50" i="50"/>
  <c r="C49" i="50"/>
  <c r="C48" i="50"/>
  <c r="C47" i="50"/>
  <c r="C33" i="50"/>
  <c r="C32" i="50"/>
  <c r="C31" i="50"/>
  <c r="C30" i="50"/>
  <c r="C29" i="50"/>
  <c r="C26" i="50"/>
  <c r="C25" i="50"/>
  <c r="C24" i="50"/>
  <c r="C23" i="50"/>
  <c r="C22" i="50"/>
  <c r="C21" i="50"/>
  <c r="C20" i="50"/>
  <c r="C19" i="50"/>
  <c r="C18" i="50"/>
  <c r="C17" i="50"/>
  <c r="C16" i="50"/>
  <c r="C15" i="50"/>
  <c r="C14" i="50"/>
  <c r="C13" i="50"/>
  <c r="C12" i="50"/>
  <c r="C11" i="50"/>
  <c r="C10" i="50"/>
  <c r="C9" i="50"/>
  <c r="C8" i="50"/>
  <c r="C7" i="50"/>
  <c r="G18" i="49"/>
  <c r="F18" i="49"/>
  <c r="F19" i="49" s="1"/>
  <c r="E18" i="49"/>
  <c r="E19" i="49" s="1"/>
  <c r="D18" i="49"/>
  <c r="D19" i="49" s="1"/>
  <c r="C18" i="49"/>
  <c r="B16" i="49"/>
  <c r="B15" i="49"/>
  <c r="B14" i="49"/>
  <c r="G19" i="49"/>
  <c r="B10" i="49"/>
  <c r="B9" i="49"/>
  <c r="B8" i="49"/>
  <c r="B7" i="49"/>
  <c r="I27" i="48"/>
  <c r="I22" i="48"/>
  <c r="H21" i="48"/>
  <c r="H23" i="48" s="1"/>
  <c r="G21" i="48"/>
  <c r="G23" i="48" s="1"/>
  <c r="F21" i="48"/>
  <c r="F23" i="48" s="1"/>
  <c r="E21" i="48"/>
  <c r="E23" i="48" s="1"/>
  <c r="D21" i="48"/>
  <c r="D23" i="48" s="1"/>
  <c r="C21" i="48"/>
  <c r="C23" i="48" s="1"/>
  <c r="B21" i="48"/>
  <c r="B23" i="48" s="1"/>
  <c r="H20" i="48"/>
  <c r="G20" i="48"/>
  <c r="F20" i="48"/>
  <c r="E20" i="48"/>
  <c r="D20" i="48"/>
  <c r="C20" i="48"/>
  <c r="B20" i="48"/>
  <c r="I17" i="48"/>
  <c r="H16" i="48"/>
  <c r="G16" i="48"/>
  <c r="F16" i="48"/>
  <c r="E16" i="48"/>
  <c r="D16" i="48"/>
  <c r="C16" i="48"/>
  <c r="B16" i="48"/>
  <c r="E22" i="44"/>
  <c r="D22" i="44"/>
  <c r="C22" i="44"/>
  <c r="B22" i="44"/>
  <c r="E18" i="44"/>
  <c r="D18" i="44"/>
  <c r="C18" i="44"/>
  <c r="B18" i="44"/>
  <c r="E12" i="44"/>
  <c r="D12" i="44"/>
  <c r="C12" i="44"/>
  <c r="B12" i="44"/>
  <c r="E9" i="44"/>
  <c r="D9" i="44"/>
  <c r="C9" i="44"/>
  <c r="B9" i="44"/>
  <c r="F17" i="40"/>
  <c r="D17" i="40"/>
  <c r="C17" i="40"/>
  <c r="E15" i="39"/>
  <c r="D15" i="39"/>
  <c r="C15" i="39"/>
  <c r="B15" i="39"/>
  <c r="F14" i="39"/>
  <c r="F13" i="39"/>
  <c r="F12" i="39"/>
  <c r="E10" i="39"/>
  <c r="D10" i="39"/>
  <c r="C10" i="39"/>
  <c r="B10" i="39"/>
  <c r="F9" i="39"/>
  <c r="F8" i="39"/>
  <c r="F7" i="39"/>
  <c r="E13" i="37"/>
  <c r="E14" i="37" s="1"/>
  <c r="D39" i="36"/>
  <c r="B31" i="36"/>
  <c r="D30" i="36"/>
  <c r="D29" i="36"/>
  <c r="D28" i="36"/>
  <c r="D27" i="36"/>
  <c r="D26" i="36"/>
  <c r="F40" i="32"/>
  <c r="E40" i="32"/>
  <c r="D40" i="32"/>
  <c r="C39" i="32"/>
  <c r="C38" i="32"/>
  <c r="C37" i="32"/>
  <c r="C36" i="32"/>
  <c r="C34" i="32"/>
  <c r="C33" i="32"/>
  <c r="C31" i="32"/>
  <c r="C30" i="32"/>
  <c r="C28" i="32"/>
  <c r="C27" i="32"/>
  <c r="C26" i="32"/>
  <c r="C24" i="32"/>
  <c r="C23" i="32"/>
  <c r="C22" i="32"/>
  <c r="F17" i="32"/>
  <c r="G15" i="31"/>
  <c r="E20" i="30"/>
  <c r="D20" i="30"/>
  <c r="AR71" i="3" s="1"/>
  <c r="C20" i="30"/>
  <c r="AC71" i="3" s="1"/>
  <c r="B20" i="30"/>
  <c r="C81" i="29"/>
  <c r="C82" i="29" s="1"/>
  <c r="G79" i="29"/>
  <c r="H79" i="29" s="1"/>
  <c r="G78" i="29"/>
  <c r="H78" i="29" s="1"/>
  <c r="G77" i="29"/>
  <c r="H77" i="29" s="1"/>
  <c r="G76" i="29"/>
  <c r="H76" i="29" s="1"/>
  <c r="G75" i="29"/>
  <c r="H75" i="29" s="1"/>
  <c r="G74" i="29"/>
  <c r="H74" i="29" s="1"/>
  <c r="G73" i="29"/>
  <c r="H73" i="29" s="1"/>
  <c r="G72" i="29"/>
  <c r="H72" i="29" s="1"/>
  <c r="G71" i="29"/>
  <c r="H71" i="29" s="1"/>
  <c r="G70" i="29"/>
  <c r="H70" i="29" s="1"/>
  <c r="G69" i="29"/>
  <c r="H69" i="29" s="1"/>
  <c r="G68" i="29"/>
  <c r="H68" i="29" s="1"/>
  <c r="G67" i="29"/>
  <c r="H67" i="29" s="1"/>
  <c r="G66" i="29"/>
  <c r="H66" i="29" s="1"/>
  <c r="G65" i="29"/>
  <c r="H65" i="29" s="1"/>
  <c r="G64" i="29"/>
  <c r="H64" i="29" s="1"/>
  <c r="G63" i="29"/>
  <c r="H63" i="29" s="1"/>
  <c r="G62" i="29"/>
  <c r="H62" i="29" s="1"/>
  <c r="G61" i="29"/>
  <c r="H61" i="29" s="1"/>
  <c r="G60" i="29"/>
  <c r="H60" i="29" s="1"/>
  <c r="G59" i="29"/>
  <c r="H59" i="29" s="1"/>
  <c r="G58" i="29"/>
  <c r="H58" i="29" s="1"/>
  <c r="G57" i="29"/>
  <c r="H57" i="29" s="1"/>
  <c r="G56" i="29"/>
  <c r="H56" i="29" s="1"/>
  <c r="G55" i="29"/>
  <c r="H55" i="29" s="1"/>
  <c r="G54" i="29"/>
  <c r="H54" i="29" s="1"/>
  <c r="G53" i="29"/>
  <c r="H53" i="29" s="1"/>
  <c r="G52" i="29"/>
  <c r="H52" i="29" s="1"/>
  <c r="G51" i="29"/>
  <c r="H51" i="29" s="1"/>
  <c r="G50" i="29"/>
  <c r="H50" i="29" s="1"/>
  <c r="G49" i="29"/>
  <c r="H49" i="29" s="1"/>
  <c r="G48" i="29"/>
  <c r="H48" i="29" s="1"/>
  <c r="G47" i="29"/>
  <c r="H47" i="29" s="1"/>
  <c r="G46" i="29"/>
  <c r="H46" i="29" s="1"/>
  <c r="G45" i="29"/>
  <c r="H45" i="29" s="1"/>
  <c r="G44" i="29"/>
  <c r="H44" i="29" s="1"/>
  <c r="G43" i="29"/>
  <c r="H43" i="29" s="1"/>
  <c r="G42" i="29"/>
  <c r="H42" i="29" s="1"/>
  <c r="G41" i="29"/>
  <c r="H41" i="29" s="1"/>
  <c r="G40" i="29"/>
  <c r="H40" i="29" s="1"/>
  <c r="G39" i="29"/>
  <c r="H39" i="29" s="1"/>
  <c r="G38" i="29"/>
  <c r="H38" i="29" s="1"/>
  <c r="G37" i="29"/>
  <c r="H37" i="29" s="1"/>
  <c r="G36" i="29"/>
  <c r="H36" i="29" s="1"/>
  <c r="G35" i="29"/>
  <c r="H35" i="29" s="1"/>
  <c r="G34" i="29"/>
  <c r="H34" i="29" s="1"/>
  <c r="G33" i="29"/>
  <c r="H33" i="29" s="1"/>
  <c r="G32" i="29"/>
  <c r="H32" i="29" s="1"/>
  <c r="G31" i="29"/>
  <c r="H31" i="29" s="1"/>
  <c r="G30" i="29"/>
  <c r="H30" i="29" s="1"/>
  <c r="G29" i="29"/>
  <c r="H29" i="29" s="1"/>
  <c r="G28" i="29"/>
  <c r="H28" i="29" s="1"/>
  <c r="G27" i="29"/>
  <c r="H27" i="29" s="1"/>
  <c r="G26" i="29"/>
  <c r="H26" i="29" s="1"/>
  <c r="G25" i="29"/>
  <c r="H25" i="29" s="1"/>
  <c r="G24" i="29"/>
  <c r="H24" i="29" s="1"/>
  <c r="G23" i="29"/>
  <c r="H23" i="29" s="1"/>
  <c r="G22" i="29"/>
  <c r="H22" i="29" s="1"/>
  <c r="G21" i="29"/>
  <c r="H21" i="29" s="1"/>
  <c r="G20" i="29"/>
  <c r="H20" i="29" s="1"/>
  <c r="G19" i="29"/>
  <c r="H19" i="29" s="1"/>
  <c r="G18" i="29"/>
  <c r="H18" i="29" s="1"/>
  <c r="G17" i="29"/>
  <c r="H17" i="29" s="1"/>
  <c r="G16" i="29"/>
  <c r="H16" i="29" s="1"/>
  <c r="G15" i="29"/>
  <c r="H15" i="29" s="1"/>
  <c r="G14" i="29"/>
  <c r="H14" i="29" s="1"/>
  <c r="G13" i="29"/>
  <c r="H13" i="29" s="1"/>
  <c r="G12" i="29"/>
  <c r="H12" i="29" s="1"/>
  <c r="G11" i="29"/>
  <c r="H11" i="29" s="1"/>
  <c r="G9" i="29"/>
  <c r="H9" i="29" s="1"/>
  <c r="G8" i="29"/>
  <c r="H8" i="29" s="1"/>
  <c r="G222" i="28"/>
  <c r="H222" i="28" s="1"/>
  <c r="I222" i="28" s="1"/>
  <c r="G221" i="28"/>
  <c r="H221" i="28" s="1"/>
  <c r="I221" i="28" s="1"/>
  <c r="G220" i="28"/>
  <c r="H220" i="28" s="1"/>
  <c r="I220" i="28" s="1"/>
  <c r="G219" i="28"/>
  <c r="H219" i="28" s="1"/>
  <c r="I219" i="28" s="1"/>
  <c r="G218" i="28"/>
  <c r="H218" i="28" s="1"/>
  <c r="I218" i="28" s="1"/>
  <c r="G217" i="28"/>
  <c r="H217" i="28" s="1"/>
  <c r="I217" i="28" s="1"/>
  <c r="G216" i="28"/>
  <c r="H216" i="28" s="1"/>
  <c r="I216" i="28" s="1"/>
  <c r="G215" i="28"/>
  <c r="H215" i="28" s="1"/>
  <c r="I215" i="28" s="1"/>
  <c r="G214" i="28"/>
  <c r="H214" i="28" s="1"/>
  <c r="I214" i="28" s="1"/>
  <c r="G213" i="28"/>
  <c r="H213" i="28" s="1"/>
  <c r="I213" i="28" s="1"/>
  <c r="G212" i="28"/>
  <c r="H212" i="28" s="1"/>
  <c r="I212" i="28" s="1"/>
  <c r="G211" i="28"/>
  <c r="H211" i="28" s="1"/>
  <c r="I211" i="28" s="1"/>
  <c r="G210" i="28"/>
  <c r="H210" i="28" s="1"/>
  <c r="I210" i="28" s="1"/>
  <c r="G209" i="28"/>
  <c r="H209" i="28" s="1"/>
  <c r="I209" i="28" s="1"/>
  <c r="G208" i="28"/>
  <c r="H208" i="28" s="1"/>
  <c r="I208" i="28" s="1"/>
  <c r="G207" i="28"/>
  <c r="H207" i="28" s="1"/>
  <c r="I207" i="28" s="1"/>
  <c r="G206" i="28"/>
  <c r="H206" i="28" s="1"/>
  <c r="I206" i="28" s="1"/>
  <c r="G205" i="28"/>
  <c r="H205" i="28" s="1"/>
  <c r="I205" i="28" s="1"/>
  <c r="G204" i="28"/>
  <c r="H204" i="28" s="1"/>
  <c r="I204" i="28" s="1"/>
  <c r="G203" i="28"/>
  <c r="H203" i="28" s="1"/>
  <c r="I203" i="28" s="1"/>
  <c r="G202" i="28"/>
  <c r="H202" i="28" s="1"/>
  <c r="I202" i="28" s="1"/>
  <c r="G201" i="28"/>
  <c r="H201" i="28" s="1"/>
  <c r="I201" i="28" s="1"/>
  <c r="G200" i="28"/>
  <c r="H200" i="28" s="1"/>
  <c r="I200" i="28" s="1"/>
  <c r="G199" i="28"/>
  <c r="H199" i="28" s="1"/>
  <c r="I199" i="28" s="1"/>
  <c r="G198" i="28"/>
  <c r="H198" i="28" s="1"/>
  <c r="I198" i="28" s="1"/>
  <c r="G197" i="28"/>
  <c r="H197" i="28" s="1"/>
  <c r="I197" i="28" s="1"/>
  <c r="G196" i="28"/>
  <c r="H196" i="28" s="1"/>
  <c r="I196" i="28" s="1"/>
  <c r="G195" i="28"/>
  <c r="H195" i="28" s="1"/>
  <c r="I195" i="28" s="1"/>
  <c r="G194" i="28"/>
  <c r="H194" i="28" s="1"/>
  <c r="I194" i="28" s="1"/>
  <c r="G193" i="28"/>
  <c r="H193" i="28" s="1"/>
  <c r="I193" i="28" s="1"/>
  <c r="G192" i="28"/>
  <c r="H192" i="28" s="1"/>
  <c r="I192" i="28" s="1"/>
  <c r="G191" i="28"/>
  <c r="H191" i="28" s="1"/>
  <c r="I191" i="28" s="1"/>
  <c r="G190" i="28"/>
  <c r="H190" i="28" s="1"/>
  <c r="I190" i="28" s="1"/>
  <c r="G189" i="28"/>
  <c r="H189" i="28" s="1"/>
  <c r="I189" i="28" s="1"/>
  <c r="G188" i="28"/>
  <c r="H188" i="28" s="1"/>
  <c r="I188" i="28" s="1"/>
  <c r="G187" i="28"/>
  <c r="H187" i="28" s="1"/>
  <c r="I187" i="28" s="1"/>
  <c r="G186" i="28"/>
  <c r="H186" i="28" s="1"/>
  <c r="I186" i="28" s="1"/>
  <c r="G185" i="28"/>
  <c r="H185" i="28" s="1"/>
  <c r="I185" i="28" s="1"/>
  <c r="G184" i="28"/>
  <c r="H184" i="28" s="1"/>
  <c r="I184" i="28" s="1"/>
  <c r="G183" i="28"/>
  <c r="H183" i="28" s="1"/>
  <c r="I183" i="28" s="1"/>
  <c r="G182" i="28"/>
  <c r="H182" i="28" s="1"/>
  <c r="I182" i="28" s="1"/>
  <c r="G181" i="28"/>
  <c r="H181" i="28" s="1"/>
  <c r="I181" i="28" s="1"/>
  <c r="G180" i="28"/>
  <c r="H180" i="28" s="1"/>
  <c r="I180" i="28" s="1"/>
  <c r="G179" i="28"/>
  <c r="H179" i="28" s="1"/>
  <c r="I179" i="28" s="1"/>
  <c r="G178" i="28"/>
  <c r="H178" i="28" s="1"/>
  <c r="I178" i="28" s="1"/>
  <c r="G177" i="28"/>
  <c r="H177" i="28" s="1"/>
  <c r="I177" i="28" s="1"/>
  <c r="G176" i="28"/>
  <c r="H176" i="28" s="1"/>
  <c r="I176" i="28" s="1"/>
  <c r="G175" i="28"/>
  <c r="H175" i="28" s="1"/>
  <c r="I175" i="28" s="1"/>
  <c r="G174" i="28"/>
  <c r="H174" i="28" s="1"/>
  <c r="I174" i="28" s="1"/>
  <c r="G173" i="28"/>
  <c r="H173" i="28" s="1"/>
  <c r="I173" i="28" s="1"/>
  <c r="G172" i="28"/>
  <c r="H172" i="28" s="1"/>
  <c r="I172" i="28" s="1"/>
  <c r="G171" i="28"/>
  <c r="H171" i="28" s="1"/>
  <c r="I171" i="28" s="1"/>
  <c r="G170" i="28"/>
  <c r="H170" i="28" s="1"/>
  <c r="I170" i="28" s="1"/>
  <c r="G169" i="28"/>
  <c r="H169" i="28" s="1"/>
  <c r="I169" i="28" s="1"/>
  <c r="G168" i="28"/>
  <c r="H168" i="28" s="1"/>
  <c r="I168" i="28" s="1"/>
  <c r="G167" i="28"/>
  <c r="H167" i="28" s="1"/>
  <c r="I167" i="28" s="1"/>
  <c r="G166" i="28"/>
  <c r="H166" i="28" s="1"/>
  <c r="I166" i="28" s="1"/>
  <c r="G165" i="28"/>
  <c r="H165" i="28" s="1"/>
  <c r="I165" i="28" s="1"/>
  <c r="G164" i="28"/>
  <c r="H164" i="28" s="1"/>
  <c r="I164" i="28" s="1"/>
  <c r="G163" i="28"/>
  <c r="H163" i="28" s="1"/>
  <c r="I163" i="28" s="1"/>
  <c r="G162" i="28"/>
  <c r="H162" i="28" s="1"/>
  <c r="I162" i="28" s="1"/>
  <c r="G161" i="28"/>
  <c r="H161" i="28" s="1"/>
  <c r="I161" i="28" s="1"/>
  <c r="G160" i="28"/>
  <c r="H160" i="28" s="1"/>
  <c r="I160" i="28" s="1"/>
  <c r="G159" i="28"/>
  <c r="H159" i="28" s="1"/>
  <c r="I159" i="28" s="1"/>
  <c r="G158" i="28"/>
  <c r="H158" i="28" s="1"/>
  <c r="I158" i="28" s="1"/>
  <c r="G157" i="28"/>
  <c r="H157" i="28" s="1"/>
  <c r="I157" i="28" s="1"/>
  <c r="G156" i="28"/>
  <c r="H156" i="28" s="1"/>
  <c r="I156" i="28" s="1"/>
  <c r="G155" i="28"/>
  <c r="H155" i="28" s="1"/>
  <c r="I155" i="28" s="1"/>
  <c r="G154" i="28"/>
  <c r="H154" i="28" s="1"/>
  <c r="I154" i="28" s="1"/>
  <c r="G153" i="28"/>
  <c r="H153" i="28" s="1"/>
  <c r="I153" i="28" s="1"/>
  <c r="G152" i="28"/>
  <c r="H152" i="28" s="1"/>
  <c r="I152" i="28" s="1"/>
  <c r="G151" i="28"/>
  <c r="H151" i="28" s="1"/>
  <c r="I151" i="28" s="1"/>
  <c r="G150" i="28"/>
  <c r="H150" i="28" s="1"/>
  <c r="I150" i="28" s="1"/>
  <c r="G149" i="28"/>
  <c r="H149" i="28" s="1"/>
  <c r="I149" i="28" s="1"/>
  <c r="G148" i="28"/>
  <c r="H148" i="28" s="1"/>
  <c r="I148" i="28" s="1"/>
  <c r="G147" i="28"/>
  <c r="H147" i="28" s="1"/>
  <c r="I147" i="28" s="1"/>
  <c r="G146" i="28"/>
  <c r="H146" i="28" s="1"/>
  <c r="I146" i="28" s="1"/>
  <c r="G145" i="28"/>
  <c r="H145" i="28" s="1"/>
  <c r="I145" i="28" s="1"/>
  <c r="G144" i="28"/>
  <c r="H144" i="28" s="1"/>
  <c r="I144" i="28" s="1"/>
  <c r="G143" i="28"/>
  <c r="H143" i="28" s="1"/>
  <c r="I143" i="28" s="1"/>
  <c r="G142" i="28"/>
  <c r="H142" i="28" s="1"/>
  <c r="I142" i="28" s="1"/>
  <c r="G141" i="28"/>
  <c r="H141" i="28" s="1"/>
  <c r="I141" i="28" s="1"/>
  <c r="G140" i="28"/>
  <c r="H140" i="28" s="1"/>
  <c r="I140" i="28" s="1"/>
  <c r="G139" i="28"/>
  <c r="H139" i="28" s="1"/>
  <c r="I139" i="28" s="1"/>
  <c r="G138" i="28"/>
  <c r="H138" i="28" s="1"/>
  <c r="I138" i="28" s="1"/>
  <c r="G137" i="28"/>
  <c r="H137" i="28" s="1"/>
  <c r="I137" i="28" s="1"/>
  <c r="G136" i="28"/>
  <c r="H136" i="28" s="1"/>
  <c r="I136" i="28" s="1"/>
  <c r="G135" i="28"/>
  <c r="H135" i="28" s="1"/>
  <c r="I135" i="28" s="1"/>
  <c r="G134" i="28"/>
  <c r="H134" i="28" s="1"/>
  <c r="I134" i="28" s="1"/>
  <c r="G133" i="28"/>
  <c r="H133" i="28" s="1"/>
  <c r="I133" i="28" s="1"/>
  <c r="G132" i="28"/>
  <c r="H132" i="28" s="1"/>
  <c r="I132" i="28" s="1"/>
  <c r="G131" i="28"/>
  <c r="H131" i="28" s="1"/>
  <c r="I131" i="28" s="1"/>
  <c r="G130" i="28"/>
  <c r="H130" i="28" s="1"/>
  <c r="I130" i="28" s="1"/>
  <c r="G129" i="28"/>
  <c r="H129" i="28" s="1"/>
  <c r="I129" i="28" s="1"/>
  <c r="G128" i="28"/>
  <c r="H128" i="28" s="1"/>
  <c r="I128" i="28" s="1"/>
  <c r="G127" i="28"/>
  <c r="H127" i="28" s="1"/>
  <c r="I127" i="28" s="1"/>
  <c r="G126" i="28"/>
  <c r="H126" i="28" s="1"/>
  <c r="I126" i="28" s="1"/>
  <c r="G125" i="28"/>
  <c r="H125" i="28" s="1"/>
  <c r="I125" i="28" s="1"/>
  <c r="G124" i="28"/>
  <c r="H124" i="28" s="1"/>
  <c r="I124" i="28" s="1"/>
  <c r="G123" i="28"/>
  <c r="H123" i="28" s="1"/>
  <c r="I123" i="28" s="1"/>
  <c r="G122" i="28"/>
  <c r="H122" i="28" s="1"/>
  <c r="I122" i="28" s="1"/>
  <c r="G121" i="28"/>
  <c r="H121" i="28" s="1"/>
  <c r="I121" i="28" s="1"/>
  <c r="G120" i="28"/>
  <c r="H120" i="28" s="1"/>
  <c r="I120" i="28" s="1"/>
  <c r="G119" i="28"/>
  <c r="H119" i="28" s="1"/>
  <c r="I119" i="28" s="1"/>
  <c r="G118" i="28"/>
  <c r="H118" i="28" s="1"/>
  <c r="I118" i="28" s="1"/>
  <c r="G117" i="28"/>
  <c r="H117" i="28" s="1"/>
  <c r="I117" i="28" s="1"/>
  <c r="G116" i="28"/>
  <c r="H116" i="28" s="1"/>
  <c r="I116" i="28" s="1"/>
  <c r="G115" i="28"/>
  <c r="H115" i="28" s="1"/>
  <c r="I115" i="28" s="1"/>
  <c r="G114" i="28"/>
  <c r="H114" i="28" s="1"/>
  <c r="I114" i="28" s="1"/>
  <c r="G113" i="28"/>
  <c r="H113" i="28" s="1"/>
  <c r="I113" i="28" s="1"/>
  <c r="G112" i="28"/>
  <c r="H112" i="28" s="1"/>
  <c r="I112" i="28" s="1"/>
  <c r="G111" i="28"/>
  <c r="H111" i="28" s="1"/>
  <c r="I111" i="28" s="1"/>
  <c r="G109" i="28"/>
  <c r="H109" i="28" s="1"/>
  <c r="I109" i="28" s="1"/>
  <c r="G108" i="28"/>
  <c r="H108" i="28" s="1"/>
  <c r="I108" i="28" s="1"/>
  <c r="G105" i="28"/>
  <c r="H105" i="28" s="1"/>
  <c r="I105" i="28" s="1"/>
  <c r="G103" i="28"/>
  <c r="H103" i="28" s="1"/>
  <c r="I103" i="28" s="1"/>
  <c r="G98" i="28"/>
  <c r="H98" i="28" s="1"/>
  <c r="I98" i="28" s="1"/>
  <c r="G97" i="28"/>
  <c r="H97" i="28" s="1"/>
  <c r="I97" i="28" s="1"/>
  <c r="G95" i="28"/>
  <c r="H95" i="28" s="1"/>
  <c r="I95" i="28" s="1"/>
  <c r="G93" i="28"/>
  <c r="H93" i="28" s="1"/>
  <c r="I93" i="28" s="1"/>
  <c r="G92" i="28"/>
  <c r="H92" i="28" s="1"/>
  <c r="I92" i="28" s="1"/>
  <c r="G90" i="28"/>
  <c r="H90" i="28" s="1"/>
  <c r="I90" i="28" s="1"/>
  <c r="G88" i="28"/>
  <c r="H88" i="28" s="1"/>
  <c r="I88" i="28" s="1"/>
  <c r="G87" i="28"/>
  <c r="H87" i="28" s="1"/>
  <c r="I87" i="28" s="1"/>
  <c r="G86" i="28"/>
  <c r="H86" i="28" s="1"/>
  <c r="I86" i="28" s="1"/>
  <c r="G85" i="28"/>
  <c r="H85" i="28" s="1"/>
  <c r="I85" i="28" s="1"/>
  <c r="G84" i="28"/>
  <c r="H84" i="28" s="1"/>
  <c r="I84" i="28" s="1"/>
  <c r="G82" i="28"/>
  <c r="H82" i="28" s="1"/>
  <c r="I82" i="28" s="1"/>
  <c r="G81" i="28"/>
  <c r="H81" i="28" s="1"/>
  <c r="I81" i="28" s="1"/>
  <c r="G80" i="28"/>
  <c r="H80" i="28" s="1"/>
  <c r="I80" i="28" s="1"/>
  <c r="G79" i="28"/>
  <c r="H79" i="28" s="1"/>
  <c r="I79" i="28" s="1"/>
  <c r="G75" i="28"/>
  <c r="H75" i="28" s="1"/>
  <c r="I75" i="28" s="1"/>
  <c r="G74" i="28"/>
  <c r="H74" i="28" s="1"/>
  <c r="I74" i="28" s="1"/>
  <c r="G73" i="28"/>
  <c r="H73" i="28" s="1"/>
  <c r="I73" i="28" s="1"/>
  <c r="I68" i="28"/>
  <c r="G64" i="28"/>
  <c r="H64" i="28" s="1"/>
  <c r="I64" i="28" s="1"/>
  <c r="G63" i="28"/>
  <c r="H63" i="28" s="1"/>
  <c r="I63" i="28" s="1"/>
  <c r="G62" i="28"/>
  <c r="H62" i="28" s="1"/>
  <c r="I62" i="28" s="1"/>
  <c r="G61" i="28"/>
  <c r="H61" i="28" s="1"/>
  <c r="I61" i="28" s="1"/>
  <c r="G60" i="28"/>
  <c r="H60" i="28" s="1"/>
  <c r="I60" i="28" s="1"/>
  <c r="G59" i="28"/>
  <c r="H59" i="28" s="1"/>
  <c r="I59" i="28" s="1"/>
  <c r="G58" i="28"/>
  <c r="H58" i="28" s="1"/>
  <c r="I58" i="28" s="1"/>
  <c r="G57" i="28"/>
  <c r="H57" i="28" s="1"/>
  <c r="I57" i="28" s="1"/>
  <c r="G55" i="28"/>
  <c r="H55" i="28" s="1"/>
  <c r="I55" i="28" s="1"/>
  <c r="G54" i="28"/>
  <c r="H54" i="28" s="1"/>
  <c r="I54" i="28" s="1"/>
  <c r="G53" i="28"/>
  <c r="H53" i="28" s="1"/>
  <c r="I53" i="28" s="1"/>
  <c r="G52" i="28"/>
  <c r="H52" i="28" s="1"/>
  <c r="I52" i="28" s="1"/>
  <c r="G51" i="28"/>
  <c r="H51" i="28" s="1"/>
  <c r="I51" i="28" s="1"/>
  <c r="G50" i="28"/>
  <c r="H50" i="28" s="1"/>
  <c r="I50" i="28" s="1"/>
  <c r="G49" i="28"/>
  <c r="H49" i="28" s="1"/>
  <c r="I49" i="28" s="1"/>
  <c r="G48" i="28"/>
  <c r="H48" i="28" s="1"/>
  <c r="I48" i="28" s="1"/>
  <c r="G47" i="28"/>
  <c r="H47" i="28" s="1"/>
  <c r="I47" i="28" s="1"/>
  <c r="G46" i="28"/>
  <c r="H46" i="28" s="1"/>
  <c r="I46" i="28" s="1"/>
  <c r="G45" i="28"/>
  <c r="H45" i="28" s="1"/>
  <c r="I45" i="28" s="1"/>
  <c r="G44" i="28"/>
  <c r="H44" i="28" s="1"/>
  <c r="I44" i="28" s="1"/>
  <c r="G43" i="28"/>
  <c r="H43" i="28" s="1"/>
  <c r="I43" i="28" s="1"/>
  <c r="G42" i="28"/>
  <c r="H42" i="28" s="1"/>
  <c r="I42" i="28" s="1"/>
  <c r="G41" i="28"/>
  <c r="H41" i="28" s="1"/>
  <c r="I41" i="28" s="1"/>
  <c r="G40" i="28"/>
  <c r="H40" i="28" s="1"/>
  <c r="I40" i="28" s="1"/>
  <c r="G39" i="28"/>
  <c r="H39" i="28" s="1"/>
  <c r="I39" i="28" s="1"/>
  <c r="G38" i="28"/>
  <c r="H38" i="28" s="1"/>
  <c r="I38" i="28" s="1"/>
  <c r="G37" i="28"/>
  <c r="H37" i="28" s="1"/>
  <c r="I37" i="28" s="1"/>
  <c r="G36" i="28"/>
  <c r="H36" i="28" s="1"/>
  <c r="I36" i="28" s="1"/>
  <c r="G35" i="28"/>
  <c r="H35" i="28" s="1"/>
  <c r="I35" i="28" s="1"/>
  <c r="G34" i="28"/>
  <c r="H34" i="28" s="1"/>
  <c r="I34" i="28" s="1"/>
  <c r="G33" i="28"/>
  <c r="H33" i="28" s="1"/>
  <c r="I33" i="28" s="1"/>
  <c r="G32" i="28"/>
  <c r="H32" i="28" s="1"/>
  <c r="I32" i="28" s="1"/>
  <c r="G31" i="28"/>
  <c r="H31" i="28" s="1"/>
  <c r="I31" i="28" s="1"/>
  <c r="G30" i="28"/>
  <c r="H30" i="28" s="1"/>
  <c r="I30" i="28" s="1"/>
  <c r="G29" i="28"/>
  <c r="H29" i="28" s="1"/>
  <c r="I29" i="28" s="1"/>
  <c r="G27" i="28"/>
  <c r="H27" i="28" s="1"/>
  <c r="I27" i="28" s="1"/>
  <c r="G26" i="28"/>
  <c r="H26" i="28" s="1"/>
  <c r="I26" i="28" s="1"/>
  <c r="G25" i="28"/>
  <c r="H25" i="28" s="1"/>
  <c r="I25" i="28" s="1"/>
  <c r="G24" i="28"/>
  <c r="H24" i="28" s="1"/>
  <c r="I24" i="28" s="1"/>
  <c r="G23" i="28"/>
  <c r="H23" i="28" s="1"/>
  <c r="I23" i="28" s="1"/>
  <c r="G22" i="28"/>
  <c r="H22" i="28" s="1"/>
  <c r="I22" i="28" s="1"/>
  <c r="G21" i="28"/>
  <c r="H21" i="28" s="1"/>
  <c r="I21" i="28" s="1"/>
  <c r="I20" i="28"/>
  <c r="G16" i="28"/>
  <c r="H16" i="28" s="1"/>
  <c r="I16" i="28" s="1"/>
  <c r="G15" i="28"/>
  <c r="H15" i="28" s="1"/>
  <c r="I15" i="28" s="1"/>
  <c r="G14" i="28"/>
  <c r="H14" i="28" s="1"/>
  <c r="I14" i="28" s="1"/>
  <c r="G13" i="28"/>
  <c r="H13" i="28" s="1"/>
  <c r="I13" i="28" s="1"/>
  <c r="G12" i="28"/>
  <c r="H12" i="28" s="1"/>
  <c r="I12" i="28" s="1"/>
  <c r="G11" i="28"/>
  <c r="H11" i="28" s="1"/>
  <c r="I11" i="28" s="1"/>
  <c r="G10" i="28"/>
  <c r="H10" i="28" s="1"/>
  <c r="I10" i="28" s="1"/>
  <c r="G9" i="28"/>
  <c r="H9" i="28" s="1"/>
  <c r="I9" i="28" s="1"/>
  <c r="G8" i="28"/>
  <c r="H8" i="28" s="1"/>
  <c r="I8" i="28" s="1"/>
  <c r="G7" i="28"/>
  <c r="H7" i="28" s="1"/>
  <c r="I7" i="28" s="1"/>
  <c r="D79" i="27"/>
  <c r="C79" i="27"/>
  <c r="D78" i="27"/>
  <c r="C78" i="27"/>
  <c r="D76" i="27"/>
  <c r="D75" i="15" s="1"/>
  <c r="C76" i="27"/>
  <c r="D75" i="27"/>
  <c r="C75" i="27"/>
  <c r="D73" i="27"/>
  <c r="C73" i="27"/>
  <c r="D72" i="27"/>
  <c r="C72" i="27"/>
  <c r="D70" i="27"/>
  <c r="D69" i="15" s="1"/>
  <c r="C70" i="27"/>
  <c r="D69" i="27"/>
  <c r="C69" i="27"/>
  <c r="D65" i="27"/>
  <c r="D64" i="15" s="1"/>
  <c r="D64" i="27"/>
  <c r="D63" i="15" s="1"/>
  <c r="C64" i="27"/>
  <c r="D63" i="27"/>
  <c r="D62" i="15" s="1"/>
  <c r="C63" i="27"/>
  <c r="D62" i="27"/>
  <c r="D61" i="15" s="1"/>
  <c r="C62" i="27"/>
  <c r="D60" i="27"/>
  <c r="D59" i="15" s="1"/>
  <c r="C60" i="27"/>
  <c r="G71" i="28" s="1"/>
  <c r="H71" i="28" s="1"/>
  <c r="D59" i="27"/>
  <c r="D58" i="15" s="1"/>
  <c r="C59" i="27"/>
  <c r="G70" i="28" s="1"/>
  <c r="H70" i="28" s="1"/>
  <c r="D58" i="27"/>
  <c r="D57" i="15" s="1"/>
  <c r="C58" i="27"/>
  <c r="G69" i="28" s="1"/>
  <c r="H69" i="28" s="1"/>
  <c r="I69" i="28" s="1"/>
  <c r="D56" i="27"/>
  <c r="D55" i="15" s="1"/>
  <c r="C56" i="27"/>
  <c r="D55" i="27"/>
  <c r="D54" i="15" s="1"/>
  <c r="C55" i="27"/>
  <c r="D54" i="27"/>
  <c r="D53" i="15" s="1"/>
  <c r="C54" i="27"/>
  <c r="D52" i="27"/>
  <c r="D51" i="15" s="1"/>
  <c r="C52" i="27"/>
  <c r="D51" i="27"/>
  <c r="D50" i="15" s="1"/>
  <c r="C51" i="27"/>
  <c r="D50" i="27"/>
  <c r="D49" i="15" s="1"/>
  <c r="C50" i="27"/>
  <c r="D49" i="27"/>
  <c r="D48" i="15" s="1"/>
  <c r="C49" i="27"/>
  <c r="D47" i="27"/>
  <c r="D46" i="15" s="1"/>
  <c r="C47" i="27"/>
  <c r="D45" i="27"/>
  <c r="D44" i="15" s="1"/>
  <c r="C45" i="27"/>
  <c r="D44" i="27"/>
  <c r="D43" i="15" s="1"/>
  <c r="C44" i="27"/>
  <c r="D43" i="27"/>
  <c r="D42" i="15" s="1"/>
  <c r="C43" i="27"/>
  <c r="D41" i="27"/>
  <c r="D40" i="15" s="1"/>
  <c r="D40" i="27"/>
  <c r="D39" i="15" s="1"/>
  <c r="C40" i="27"/>
  <c r="D39" i="27"/>
  <c r="D38" i="15" s="1"/>
  <c r="C39" i="27"/>
  <c r="G18" i="28" s="1"/>
  <c r="H18" i="28" s="1"/>
  <c r="D38" i="27"/>
  <c r="D37" i="15" s="1"/>
  <c r="C38" i="27"/>
  <c r="G17" i="28" s="1"/>
  <c r="H17" i="28" s="1"/>
  <c r="I17" i="28" s="1"/>
  <c r="D35" i="27"/>
  <c r="D34" i="15" s="1"/>
  <c r="C35" i="27"/>
  <c r="G67" i="28" s="1"/>
  <c r="H67" i="28" s="1"/>
  <c r="D34" i="27"/>
  <c r="D33" i="15" s="1"/>
  <c r="C34" i="27"/>
  <c r="G66" i="28" s="1"/>
  <c r="H66" i="28" s="1"/>
  <c r="D33" i="27"/>
  <c r="D32" i="15" s="1"/>
  <c r="C33" i="27"/>
  <c r="G65" i="28" s="1"/>
  <c r="H65" i="28" s="1"/>
  <c r="I65" i="28" s="1"/>
  <c r="D31" i="27"/>
  <c r="D30" i="15" s="1"/>
  <c r="C31" i="27"/>
  <c r="D30" i="27"/>
  <c r="D29" i="15" s="1"/>
  <c r="C30" i="27"/>
  <c r="D29" i="27"/>
  <c r="D28" i="15" s="1"/>
  <c r="C29" i="27"/>
  <c r="D27" i="27"/>
  <c r="D26" i="15" s="1"/>
  <c r="C27" i="27"/>
  <c r="G78" i="28" s="1"/>
  <c r="H78" i="28" s="1"/>
  <c r="D26" i="27"/>
  <c r="D25" i="15" s="1"/>
  <c r="C26" i="27"/>
  <c r="G77" i="28" s="1"/>
  <c r="H77" i="28" s="1"/>
  <c r="D25" i="27"/>
  <c r="D24" i="15" s="1"/>
  <c r="C25" i="27"/>
  <c r="D23" i="27"/>
  <c r="D22" i="15" s="1"/>
  <c r="C23" i="27"/>
  <c r="G72" i="28" s="1"/>
  <c r="H72" i="28" s="1"/>
  <c r="D21" i="27"/>
  <c r="D20" i="15" s="1"/>
  <c r="C21" i="27"/>
  <c r="D20" i="27"/>
  <c r="D19" i="15" s="1"/>
  <c r="C20" i="27"/>
  <c r="D19" i="27"/>
  <c r="D18" i="15" s="1"/>
  <c r="C19" i="27"/>
  <c r="D18" i="27"/>
  <c r="D17" i="15" s="1"/>
  <c r="C18" i="27"/>
  <c r="D16" i="27"/>
  <c r="D15" i="15" s="1"/>
  <c r="C16" i="27"/>
  <c r="D15" i="27"/>
  <c r="D14" i="15" s="1"/>
  <c r="C15" i="27"/>
  <c r="D14" i="27"/>
  <c r="D13" i="15" s="1"/>
  <c r="C14" i="27"/>
  <c r="D13" i="27"/>
  <c r="D12" i="15" s="1"/>
  <c r="C13" i="27"/>
  <c r="D11" i="27"/>
  <c r="D10" i="15" s="1"/>
  <c r="C11" i="27"/>
  <c r="D10" i="27"/>
  <c r="D9" i="15" s="1"/>
  <c r="C10" i="27"/>
  <c r="D9" i="27"/>
  <c r="D8" i="15" s="1"/>
  <c r="C9" i="27"/>
  <c r="C53" i="26"/>
  <c r="E37" i="23"/>
  <c r="B36" i="23"/>
  <c r="B35" i="23"/>
  <c r="B34" i="23"/>
  <c r="B33" i="23"/>
  <c r="B32" i="23"/>
  <c r="B31" i="23"/>
  <c r="B30" i="23"/>
  <c r="B29" i="23"/>
  <c r="B28" i="23"/>
  <c r="B27" i="23"/>
  <c r="B26" i="23"/>
  <c r="B25" i="23"/>
  <c r="B24" i="23"/>
  <c r="B23" i="23"/>
  <c r="B22" i="23"/>
  <c r="B21" i="23"/>
  <c r="D17" i="23"/>
  <c r="C17" i="23"/>
  <c r="E16" i="23"/>
  <c r="E15" i="23"/>
  <c r="E14" i="23"/>
  <c r="E13" i="23"/>
  <c r="E12" i="23"/>
  <c r="E11" i="23"/>
  <c r="E10" i="23"/>
  <c r="E9" i="23"/>
  <c r="E8" i="23"/>
  <c r="E7" i="23"/>
  <c r="E6" i="23"/>
  <c r="S51" i="22"/>
  <c r="B65" i="15" s="1"/>
  <c r="R51" i="22"/>
  <c r="M51" i="22"/>
  <c r="B46" i="15" s="1"/>
  <c r="G51" i="22"/>
  <c r="B22" i="15" s="1"/>
  <c r="W50" i="22"/>
  <c r="V50" i="22"/>
  <c r="U50" i="22"/>
  <c r="T50" i="22"/>
  <c r="Q50" i="22"/>
  <c r="B63" i="15" s="1"/>
  <c r="P50" i="22"/>
  <c r="B59" i="15" s="1"/>
  <c r="AO47" i="3" s="1"/>
  <c r="O50" i="22"/>
  <c r="N50" i="22"/>
  <c r="B51" i="15" s="1"/>
  <c r="M50" i="22"/>
  <c r="L50" i="22"/>
  <c r="B44" i="15" s="1"/>
  <c r="AD47" i="3" s="1"/>
  <c r="K50" i="22"/>
  <c r="B40" i="15" s="1"/>
  <c r="J50" i="22"/>
  <c r="B34" i="15" s="1"/>
  <c r="I50" i="22"/>
  <c r="B30" i="15" s="1"/>
  <c r="H50" i="22"/>
  <c r="G50" i="22"/>
  <c r="F50" i="22"/>
  <c r="B20" i="15" s="1"/>
  <c r="E50" i="22"/>
  <c r="B15" i="15" s="1"/>
  <c r="D50" i="22"/>
  <c r="C49" i="22"/>
  <c r="C48" i="22"/>
  <c r="C65" i="50" s="1"/>
  <c r="C47" i="22"/>
  <c r="C46" i="22"/>
  <c r="C45" i="22"/>
  <c r="C44" i="22"/>
  <c r="C43" i="22"/>
  <c r="C42" i="22"/>
  <c r="C41" i="22"/>
  <c r="C40" i="22"/>
  <c r="H15" i="39" s="1"/>
  <c r="C39" i="22"/>
  <c r="C38" i="22"/>
  <c r="C37" i="22"/>
  <c r="C36" i="22"/>
  <c r="C35" i="22"/>
  <c r="C34" i="22"/>
  <c r="C33" i="22"/>
  <c r="C32" i="22"/>
  <c r="C31" i="22"/>
  <c r="C30" i="22"/>
  <c r="D6" i="33" s="1"/>
  <c r="C29" i="22"/>
  <c r="C28" i="22"/>
  <c r="C27" i="22"/>
  <c r="C26" i="22"/>
  <c r="C25" i="22"/>
  <c r="C24" i="22"/>
  <c r="C23" i="22"/>
  <c r="C22" i="22"/>
  <c r="C21" i="22"/>
  <c r="C20" i="22"/>
  <c r="C19" i="22"/>
  <c r="C18" i="22"/>
  <c r="C17" i="22"/>
  <c r="C16" i="22"/>
  <c r="C15" i="22"/>
  <c r="C13" i="22"/>
  <c r="C12" i="22"/>
  <c r="C11" i="22"/>
  <c r="C10" i="22"/>
  <c r="C9" i="22"/>
  <c r="C7" i="22"/>
  <c r="D97" i="21"/>
  <c r="D95" i="21"/>
  <c r="D93" i="21"/>
  <c r="D91" i="21"/>
  <c r="D89" i="21"/>
  <c r="D87" i="21"/>
  <c r="D85" i="21"/>
  <c r="D83" i="21"/>
  <c r="D81" i="21"/>
  <c r="D79" i="21"/>
  <c r="D77" i="21"/>
  <c r="D75" i="21"/>
  <c r="D73" i="21"/>
  <c r="D71" i="21"/>
  <c r="D69" i="21"/>
  <c r="D67" i="21"/>
  <c r="J66" i="21"/>
  <c r="D65" i="21"/>
  <c r="J64" i="21"/>
  <c r="D63" i="21"/>
  <c r="J62" i="21"/>
  <c r="D61" i="21"/>
  <c r="J60" i="21"/>
  <c r="D59" i="21"/>
  <c r="D57" i="21"/>
  <c r="D55" i="21"/>
  <c r="D33" i="21"/>
  <c r="D31" i="21"/>
  <c r="D29" i="21"/>
  <c r="D27" i="21"/>
  <c r="D23" i="21"/>
  <c r="D9" i="21"/>
  <c r="I98" i="20"/>
  <c r="H98" i="20"/>
  <c r="G98" i="20"/>
  <c r="F98" i="20"/>
  <c r="E98" i="20"/>
  <c r="I97" i="20"/>
  <c r="H97" i="20"/>
  <c r="G97" i="20"/>
  <c r="F97" i="20"/>
  <c r="E97" i="20"/>
  <c r="I96" i="20"/>
  <c r="H96" i="20"/>
  <c r="G96" i="20"/>
  <c r="F96" i="20"/>
  <c r="E96" i="20"/>
  <c r="I95" i="20"/>
  <c r="H95" i="20"/>
  <c r="G95" i="20"/>
  <c r="F95" i="20"/>
  <c r="E95" i="20"/>
  <c r="I94" i="20"/>
  <c r="H94" i="20"/>
  <c r="G94" i="20"/>
  <c r="F94" i="20"/>
  <c r="E94" i="20"/>
  <c r="I83" i="20"/>
  <c r="H83" i="20"/>
  <c r="G83" i="20"/>
  <c r="F83" i="20"/>
  <c r="E83" i="20"/>
  <c r="I82" i="20"/>
  <c r="H82" i="20"/>
  <c r="G82" i="20"/>
  <c r="F82" i="20"/>
  <c r="E82" i="20"/>
  <c r="D81" i="20"/>
  <c r="I75" i="20"/>
  <c r="H75" i="20"/>
  <c r="G75" i="20"/>
  <c r="F75" i="20"/>
  <c r="E75" i="20"/>
  <c r="I74" i="20"/>
  <c r="H74" i="20"/>
  <c r="G74" i="20"/>
  <c r="F74" i="20"/>
  <c r="E74" i="20"/>
  <c r="I73" i="20"/>
  <c r="H73" i="20"/>
  <c r="G73" i="20"/>
  <c r="F73" i="20"/>
  <c r="E73" i="20"/>
  <c r="I72" i="20"/>
  <c r="H72" i="20"/>
  <c r="G72" i="20"/>
  <c r="F72" i="20"/>
  <c r="E72" i="20"/>
  <c r="I71" i="20"/>
  <c r="H71" i="20"/>
  <c r="G71" i="20"/>
  <c r="F71" i="20"/>
  <c r="E71" i="20"/>
  <c r="I70" i="20"/>
  <c r="H70" i="20"/>
  <c r="G70" i="20"/>
  <c r="F70" i="20"/>
  <c r="E70" i="20"/>
  <c r="I69" i="20"/>
  <c r="H69" i="20"/>
  <c r="G69" i="20"/>
  <c r="F69" i="20"/>
  <c r="E69" i="20"/>
  <c r="D68" i="20"/>
  <c r="I62" i="20"/>
  <c r="H62" i="20"/>
  <c r="G62" i="20"/>
  <c r="F62" i="20"/>
  <c r="E62" i="20"/>
  <c r="I61" i="20"/>
  <c r="H61" i="20"/>
  <c r="G61" i="20"/>
  <c r="F61" i="20"/>
  <c r="E61" i="20"/>
  <c r="I60" i="20"/>
  <c r="H60" i="20"/>
  <c r="G60" i="20"/>
  <c r="F60" i="20"/>
  <c r="E60" i="20"/>
  <c r="I59" i="20"/>
  <c r="H59" i="20"/>
  <c r="G59" i="20"/>
  <c r="F59" i="20"/>
  <c r="E59" i="20"/>
  <c r="I58" i="20"/>
  <c r="H58" i="20"/>
  <c r="G58" i="20"/>
  <c r="F58" i="20"/>
  <c r="E58" i="20"/>
  <c r="I57" i="20"/>
  <c r="H57" i="20"/>
  <c r="G57" i="20"/>
  <c r="F57" i="20"/>
  <c r="E57" i="20"/>
  <c r="I56" i="20"/>
  <c r="H56" i="20"/>
  <c r="G56" i="20"/>
  <c r="F56" i="20"/>
  <c r="E56" i="20"/>
  <c r="I55" i="20"/>
  <c r="H55" i="20"/>
  <c r="G55" i="20"/>
  <c r="F55" i="20"/>
  <c r="E55" i="20"/>
  <c r="I54" i="20"/>
  <c r="H54" i="20"/>
  <c r="G54" i="20"/>
  <c r="F54" i="20"/>
  <c r="E54" i="20"/>
  <c r="I53" i="20"/>
  <c r="H53" i="20"/>
  <c r="G53" i="20"/>
  <c r="F53" i="20"/>
  <c r="E53" i="20"/>
  <c r="I52" i="20"/>
  <c r="H52" i="20"/>
  <c r="G52" i="20"/>
  <c r="F52" i="20"/>
  <c r="E52" i="20"/>
  <c r="I51" i="20"/>
  <c r="H51" i="20"/>
  <c r="G51" i="20"/>
  <c r="F51" i="20"/>
  <c r="E51" i="20"/>
  <c r="I50" i="20"/>
  <c r="H50" i="20"/>
  <c r="G50" i="20"/>
  <c r="F50" i="20"/>
  <c r="E50" i="20"/>
  <c r="I49" i="20"/>
  <c r="H49" i="20"/>
  <c r="G49" i="20"/>
  <c r="F49" i="20"/>
  <c r="E49" i="20"/>
  <c r="I48" i="20"/>
  <c r="H48" i="20"/>
  <c r="G48" i="20"/>
  <c r="F48" i="20"/>
  <c r="E48" i="20"/>
  <c r="I47" i="20"/>
  <c r="H47" i="20"/>
  <c r="G47" i="20"/>
  <c r="F47" i="20"/>
  <c r="E47" i="20"/>
  <c r="I46" i="20"/>
  <c r="H46" i="20"/>
  <c r="G46" i="20"/>
  <c r="F46" i="20"/>
  <c r="E46" i="20"/>
  <c r="I45" i="20"/>
  <c r="H45" i="20"/>
  <c r="G45" i="20"/>
  <c r="F45" i="20"/>
  <c r="E45" i="20"/>
  <c r="I44" i="20"/>
  <c r="H44" i="20"/>
  <c r="G44" i="20"/>
  <c r="F44" i="20"/>
  <c r="E44" i="20"/>
  <c r="I43" i="20"/>
  <c r="H43" i="20"/>
  <c r="G43" i="20"/>
  <c r="F43" i="20"/>
  <c r="E43" i="20"/>
  <c r="I42" i="20"/>
  <c r="H42" i="20"/>
  <c r="G42" i="20"/>
  <c r="F42" i="20"/>
  <c r="E42" i="20"/>
  <c r="I41" i="20"/>
  <c r="H41" i="20"/>
  <c r="G41" i="20"/>
  <c r="F41" i="20"/>
  <c r="E41" i="20"/>
  <c r="D40" i="20"/>
  <c r="D35" i="20"/>
  <c r="D34" i="20"/>
  <c r="D33" i="20"/>
  <c r="D32" i="20"/>
  <c r="D31" i="20"/>
  <c r="D30" i="20"/>
  <c r="D29" i="20"/>
  <c r="D28" i="20"/>
  <c r="D27" i="20"/>
  <c r="D26" i="20"/>
  <c r="D25" i="20"/>
  <c r="D24" i="20"/>
  <c r="D23" i="20"/>
  <c r="D22" i="20"/>
  <c r="D21" i="20"/>
  <c r="D20" i="20"/>
  <c r="D19" i="20"/>
  <c r="D18" i="20"/>
  <c r="D17" i="20"/>
  <c r="D16" i="20"/>
  <c r="I115" i="19"/>
  <c r="H115" i="19"/>
  <c r="G115" i="19"/>
  <c r="F115" i="19"/>
  <c r="E115" i="19"/>
  <c r="I99" i="19"/>
  <c r="H99" i="19"/>
  <c r="G99" i="19"/>
  <c r="F99" i="19"/>
  <c r="E99" i="19"/>
  <c r="D98" i="19"/>
  <c r="I92" i="19"/>
  <c r="H92" i="19"/>
  <c r="G92" i="19"/>
  <c r="F92" i="19"/>
  <c r="E92" i="19"/>
  <c r="I91" i="19"/>
  <c r="H91" i="19"/>
  <c r="G91" i="19"/>
  <c r="F91" i="19"/>
  <c r="E91" i="19"/>
  <c r="I90" i="19"/>
  <c r="H90" i="19"/>
  <c r="G90" i="19"/>
  <c r="F90" i="19"/>
  <c r="E90" i="19"/>
  <c r="I89" i="19"/>
  <c r="H89" i="19"/>
  <c r="G89" i="19"/>
  <c r="F89" i="19"/>
  <c r="E89" i="19"/>
  <c r="I88" i="19"/>
  <c r="H88" i="19"/>
  <c r="G88" i="19"/>
  <c r="F88" i="19"/>
  <c r="E88" i="19"/>
  <c r="I84" i="19"/>
  <c r="H84" i="19"/>
  <c r="G84" i="19"/>
  <c r="F84" i="19"/>
  <c r="E84" i="19"/>
  <c r="I83" i="19"/>
  <c r="H83" i="19"/>
  <c r="G83" i="19"/>
  <c r="F83" i="19"/>
  <c r="E83" i="19"/>
  <c r="D82" i="19"/>
  <c r="I76" i="19"/>
  <c r="H76" i="19"/>
  <c r="G76" i="19"/>
  <c r="F76" i="19"/>
  <c r="E76" i="19"/>
  <c r="I75" i="19"/>
  <c r="H75" i="19"/>
  <c r="G75" i="19"/>
  <c r="F75" i="19"/>
  <c r="E75" i="19"/>
  <c r="I74" i="19"/>
  <c r="H74" i="19"/>
  <c r="G74" i="19"/>
  <c r="F74" i="19"/>
  <c r="E74" i="19"/>
  <c r="I73" i="19"/>
  <c r="H73" i="19"/>
  <c r="G73" i="19"/>
  <c r="F73" i="19"/>
  <c r="E73" i="19"/>
  <c r="I72" i="19"/>
  <c r="H72" i="19"/>
  <c r="G72" i="19"/>
  <c r="F72" i="19"/>
  <c r="E72" i="19"/>
  <c r="I71" i="19"/>
  <c r="H71" i="19"/>
  <c r="G71" i="19"/>
  <c r="F71" i="19"/>
  <c r="E71" i="19"/>
  <c r="I70" i="19"/>
  <c r="H70" i="19"/>
  <c r="G70" i="19"/>
  <c r="F70" i="19"/>
  <c r="E70" i="19"/>
  <c r="D69" i="19"/>
  <c r="I63" i="19"/>
  <c r="H63" i="19"/>
  <c r="G63" i="19"/>
  <c r="F63" i="19"/>
  <c r="E63" i="19"/>
  <c r="I62" i="19"/>
  <c r="H62" i="19"/>
  <c r="G62" i="19"/>
  <c r="F62" i="19"/>
  <c r="E62" i="19"/>
  <c r="I61" i="19"/>
  <c r="H61" i="19"/>
  <c r="G61" i="19"/>
  <c r="F61" i="19"/>
  <c r="E61" i="19"/>
  <c r="I60" i="19"/>
  <c r="H60" i="19"/>
  <c r="G60" i="19"/>
  <c r="F60" i="19"/>
  <c r="E60" i="19"/>
  <c r="I59" i="19"/>
  <c r="H59" i="19"/>
  <c r="G59" i="19"/>
  <c r="F59" i="19"/>
  <c r="E59" i="19"/>
  <c r="I58" i="19"/>
  <c r="H58" i="19"/>
  <c r="G58" i="19"/>
  <c r="F58" i="19"/>
  <c r="E58" i="19"/>
  <c r="I57" i="19"/>
  <c r="H57" i="19"/>
  <c r="G57" i="19"/>
  <c r="F57" i="19"/>
  <c r="E57" i="19"/>
  <c r="I56" i="19"/>
  <c r="H56" i="19"/>
  <c r="G56" i="19"/>
  <c r="F56" i="19"/>
  <c r="E56" i="19"/>
  <c r="I55" i="19"/>
  <c r="H55" i="19"/>
  <c r="G55" i="19"/>
  <c r="F55" i="19"/>
  <c r="E55" i="19"/>
  <c r="I54" i="19"/>
  <c r="H54" i="19"/>
  <c r="G54" i="19"/>
  <c r="F54" i="19"/>
  <c r="E54" i="19"/>
  <c r="I53" i="19"/>
  <c r="H53" i="19"/>
  <c r="G53" i="19"/>
  <c r="F53" i="19"/>
  <c r="E53" i="19"/>
  <c r="I52" i="19"/>
  <c r="H52" i="19"/>
  <c r="G52" i="19"/>
  <c r="F52" i="19"/>
  <c r="E52" i="19"/>
  <c r="I51" i="19"/>
  <c r="H51" i="19"/>
  <c r="G51" i="19"/>
  <c r="F51" i="19"/>
  <c r="E51" i="19"/>
  <c r="I50" i="19"/>
  <c r="H50" i="19"/>
  <c r="G50" i="19"/>
  <c r="F50" i="19"/>
  <c r="E50" i="19"/>
  <c r="I49" i="19"/>
  <c r="H49" i="19"/>
  <c r="G49" i="19"/>
  <c r="F49" i="19"/>
  <c r="E49" i="19"/>
  <c r="I48" i="19"/>
  <c r="H48" i="19"/>
  <c r="G48" i="19"/>
  <c r="F48" i="19"/>
  <c r="E48" i="19"/>
  <c r="I47" i="19"/>
  <c r="H47" i="19"/>
  <c r="G47" i="19"/>
  <c r="F47" i="19"/>
  <c r="E47" i="19"/>
  <c r="I46" i="19"/>
  <c r="H46" i="19"/>
  <c r="G46" i="19"/>
  <c r="F46" i="19"/>
  <c r="E46" i="19"/>
  <c r="I45" i="19"/>
  <c r="H45" i="19"/>
  <c r="G45" i="19"/>
  <c r="F45" i="19"/>
  <c r="E45" i="19"/>
  <c r="I44" i="19"/>
  <c r="H44" i="19"/>
  <c r="G44" i="19"/>
  <c r="F44" i="19"/>
  <c r="E44" i="19"/>
  <c r="I43" i="19"/>
  <c r="H43" i="19"/>
  <c r="G43" i="19"/>
  <c r="F43" i="19"/>
  <c r="E43" i="19"/>
  <c r="I42" i="19"/>
  <c r="H42" i="19"/>
  <c r="G42" i="19"/>
  <c r="F42" i="19"/>
  <c r="E42" i="19"/>
  <c r="D41" i="19"/>
  <c r="D36" i="19"/>
  <c r="D35" i="19"/>
  <c r="D34" i="19"/>
  <c r="D33" i="19"/>
  <c r="D32" i="19"/>
  <c r="D31" i="19"/>
  <c r="D30" i="19"/>
  <c r="D29" i="19"/>
  <c r="D28" i="19"/>
  <c r="D27" i="19"/>
  <c r="D26" i="19"/>
  <c r="D25" i="19"/>
  <c r="D24" i="19"/>
  <c r="D23" i="19"/>
  <c r="D22" i="19"/>
  <c r="D21" i="19"/>
  <c r="D20" i="19"/>
  <c r="D19" i="19"/>
  <c r="D18" i="19"/>
  <c r="D17" i="19"/>
  <c r="I108" i="18"/>
  <c r="H108" i="18"/>
  <c r="G108" i="18"/>
  <c r="F108" i="18"/>
  <c r="E108" i="18"/>
  <c r="I107" i="18"/>
  <c r="H107" i="18"/>
  <c r="G107" i="18"/>
  <c r="F107" i="18"/>
  <c r="E107" i="18"/>
  <c r="I106" i="18"/>
  <c r="H106" i="18"/>
  <c r="G106" i="18"/>
  <c r="F106" i="18"/>
  <c r="E106" i="18"/>
  <c r="I105" i="18"/>
  <c r="H105" i="18"/>
  <c r="G105" i="18"/>
  <c r="F105" i="18"/>
  <c r="E105" i="18"/>
  <c r="I104" i="18"/>
  <c r="H104" i="18"/>
  <c r="G104" i="18"/>
  <c r="F104" i="18"/>
  <c r="E104" i="18"/>
  <c r="I103" i="18"/>
  <c r="H103" i="18"/>
  <c r="G103" i="18"/>
  <c r="F103" i="18"/>
  <c r="E103" i="18"/>
  <c r="I92" i="18"/>
  <c r="H92" i="18"/>
  <c r="G92" i="18"/>
  <c r="F92" i="18"/>
  <c r="E92" i="18"/>
  <c r="D91" i="18"/>
  <c r="I85" i="18"/>
  <c r="H85" i="18"/>
  <c r="G85" i="18"/>
  <c r="F85" i="18"/>
  <c r="E85" i="18"/>
  <c r="I84" i="18"/>
  <c r="H84" i="18"/>
  <c r="G84" i="18"/>
  <c r="F84" i="18"/>
  <c r="E84" i="18"/>
  <c r="I83" i="18"/>
  <c r="H83" i="18"/>
  <c r="G83" i="18"/>
  <c r="F83" i="18"/>
  <c r="E83" i="18"/>
  <c r="D82" i="18"/>
  <c r="I76" i="18"/>
  <c r="H76" i="18"/>
  <c r="G76" i="18"/>
  <c r="F76" i="18"/>
  <c r="E76" i="18"/>
  <c r="I75" i="18"/>
  <c r="H75" i="18"/>
  <c r="G75" i="18"/>
  <c r="F75" i="18"/>
  <c r="E75" i="18"/>
  <c r="I74" i="18"/>
  <c r="H74" i="18"/>
  <c r="G74" i="18"/>
  <c r="F74" i="18"/>
  <c r="E74" i="18"/>
  <c r="I73" i="18"/>
  <c r="H73" i="18"/>
  <c r="G73" i="18"/>
  <c r="F73" i="18"/>
  <c r="E73" i="18"/>
  <c r="I72" i="18"/>
  <c r="H72" i="18"/>
  <c r="G72" i="18"/>
  <c r="F72" i="18"/>
  <c r="E72" i="18"/>
  <c r="I71" i="18"/>
  <c r="H71" i="18"/>
  <c r="G71" i="18"/>
  <c r="F71" i="18"/>
  <c r="E71" i="18"/>
  <c r="I70" i="18"/>
  <c r="H70" i="18"/>
  <c r="G70" i="18"/>
  <c r="F70" i="18"/>
  <c r="E70" i="18"/>
  <c r="D69" i="18"/>
  <c r="I63" i="18"/>
  <c r="H63" i="18"/>
  <c r="G63" i="18"/>
  <c r="F63" i="18"/>
  <c r="E63" i="18"/>
  <c r="I62" i="18"/>
  <c r="H62" i="18"/>
  <c r="G62" i="18"/>
  <c r="F62" i="18"/>
  <c r="E62" i="18"/>
  <c r="I61" i="18"/>
  <c r="H61" i="18"/>
  <c r="G61" i="18"/>
  <c r="F61" i="18"/>
  <c r="E61" i="18"/>
  <c r="I60" i="18"/>
  <c r="H60" i="18"/>
  <c r="G60" i="18"/>
  <c r="F60" i="18"/>
  <c r="E60" i="18"/>
  <c r="I59" i="18"/>
  <c r="H59" i="18"/>
  <c r="G59" i="18"/>
  <c r="F59" i="18"/>
  <c r="E59" i="18"/>
  <c r="I58" i="18"/>
  <c r="H58" i="18"/>
  <c r="G58" i="18"/>
  <c r="F58" i="18"/>
  <c r="E58" i="18"/>
  <c r="I57" i="18"/>
  <c r="H57" i="18"/>
  <c r="G57" i="18"/>
  <c r="F57" i="18"/>
  <c r="E57" i="18"/>
  <c r="I56" i="18"/>
  <c r="H56" i="18"/>
  <c r="G56" i="18"/>
  <c r="F56" i="18"/>
  <c r="E56" i="18"/>
  <c r="I55" i="18"/>
  <c r="H55" i="18"/>
  <c r="G55" i="18"/>
  <c r="F55" i="18"/>
  <c r="E55" i="18"/>
  <c r="I49" i="18"/>
  <c r="H49" i="18"/>
  <c r="G49" i="18"/>
  <c r="F49" i="18"/>
  <c r="E49" i="18"/>
  <c r="I48" i="18"/>
  <c r="H48" i="18"/>
  <c r="G48" i="18"/>
  <c r="F48" i="18"/>
  <c r="E48" i="18"/>
  <c r="I47" i="18"/>
  <c r="H47" i="18"/>
  <c r="G47" i="18"/>
  <c r="F47" i="18"/>
  <c r="E47" i="18"/>
  <c r="I46" i="18"/>
  <c r="H46" i="18"/>
  <c r="G46" i="18"/>
  <c r="F46" i="18"/>
  <c r="E46" i="18"/>
  <c r="I45" i="18"/>
  <c r="H45" i="18"/>
  <c r="G45" i="18"/>
  <c r="F45" i="18"/>
  <c r="E45" i="18"/>
  <c r="I44" i="18"/>
  <c r="H44" i="18"/>
  <c r="G44" i="18"/>
  <c r="F44" i="18"/>
  <c r="E44" i="18"/>
  <c r="I43" i="18"/>
  <c r="H43" i="18"/>
  <c r="G43" i="18"/>
  <c r="F43" i="18"/>
  <c r="E43" i="18"/>
  <c r="I42" i="18"/>
  <c r="H42" i="18"/>
  <c r="G42" i="18"/>
  <c r="F42" i="18"/>
  <c r="E42" i="18"/>
  <c r="D41" i="18"/>
  <c r="D36" i="18"/>
  <c r="D35" i="18"/>
  <c r="D34" i="18"/>
  <c r="D33" i="18"/>
  <c r="D32" i="18"/>
  <c r="D31" i="18"/>
  <c r="D30" i="18"/>
  <c r="D29" i="18"/>
  <c r="D28" i="18"/>
  <c r="D27" i="18"/>
  <c r="D26" i="18"/>
  <c r="D25" i="18"/>
  <c r="D24" i="18"/>
  <c r="D23" i="18"/>
  <c r="D22" i="18"/>
  <c r="D21" i="18"/>
  <c r="D20" i="18"/>
  <c r="D19" i="18"/>
  <c r="D18" i="18"/>
  <c r="D17" i="18"/>
  <c r="I115" i="17"/>
  <c r="H115" i="17"/>
  <c r="G115" i="17"/>
  <c r="F115" i="17"/>
  <c r="E115" i="17"/>
  <c r="I114" i="17"/>
  <c r="H114" i="17"/>
  <c r="G114" i="17"/>
  <c r="F114" i="17"/>
  <c r="E114" i="17"/>
  <c r="I113" i="17"/>
  <c r="H113" i="17"/>
  <c r="G113" i="17"/>
  <c r="F113" i="17"/>
  <c r="E113" i="17"/>
  <c r="I112" i="17"/>
  <c r="H112" i="17"/>
  <c r="G112" i="17"/>
  <c r="F112" i="17"/>
  <c r="E112" i="17"/>
  <c r="I111" i="17"/>
  <c r="H111" i="17"/>
  <c r="G111" i="17"/>
  <c r="F111" i="17"/>
  <c r="E111" i="17"/>
  <c r="I100" i="17"/>
  <c r="H100" i="17"/>
  <c r="G100" i="17"/>
  <c r="F100" i="17"/>
  <c r="E100" i="17"/>
  <c r="I99" i="17"/>
  <c r="H99" i="17"/>
  <c r="G99" i="17"/>
  <c r="F99" i="17"/>
  <c r="E99" i="17"/>
  <c r="D98" i="17"/>
  <c r="I92" i="17"/>
  <c r="H92" i="17"/>
  <c r="G92" i="17"/>
  <c r="F92" i="17"/>
  <c r="E92" i="17"/>
  <c r="I91" i="17"/>
  <c r="H91" i="17"/>
  <c r="G91" i="17"/>
  <c r="F91" i="17"/>
  <c r="E91" i="17"/>
  <c r="I90" i="17"/>
  <c r="H90" i="17"/>
  <c r="G90" i="17"/>
  <c r="F90" i="17"/>
  <c r="E90" i="17"/>
  <c r="I89" i="17"/>
  <c r="H89" i="17"/>
  <c r="G89" i="17"/>
  <c r="F89" i="17"/>
  <c r="E89" i="17"/>
  <c r="I88" i="17"/>
  <c r="H88" i="17"/>
  <c r="G88" i="17"/>
  <c r="F88" i="17"/>
  <c r="E88" i="17"/>
  <c r="I84" i="17"/>
  <c r="H84" i="17"/>
  <c r="G84" i="17"/>
  <c r="F84" i="17"/>
  <c r="E84" i="17"/>
  <c r="I83" i="17"/>
  <c r="H83" i="17"/>
  <c r="G83" i="17"/>
  <c r="F83" i="17"/>
  <c r="E83" i="17"/>
  <c r="D82" i="17"/>
  <c r="I76" i="17"/>
  <c r="H76" i="17"/>
  <c r="G76" i="17"/>
  <c r="F76" i="17"/>
  <c r="E76" i="17"/>
  <c r="I75" i="17"/>
  <c r="H75" i="17"/>
  <c r="G75" i="17"/>
  <c r="F75" i="17"/>
  <c r="E75" i="17"/>
  <c r="I74" i="17"/>
  <c r="H74" i="17"/>
  <c r="G74" i="17"/>
  <c r="F74" i="17"/>
  <c r="E74" i="17"/>
  <c r="I73" i="17"/>
  <c r="H73" i="17"/>
  <c r="G73" i="17"/>
  <c r="F73" i="17"/>
  <c r="E73" i="17"/>
  <c r="I72" i="17"/>
  <c r="H72" i="17"/>
  <c r="G72" i="17"/>
  <c r="F72" i="17"/>
  <c r="E72" i="17"/>
  <c r="I71" i="17"/>
  <c r="H71" i="17"/>
  <c r="G71" i="17"/>
  <c r="F71" i="17"/>
  <c r="E71" i="17"/>
  <c r="I70" i="17"/>
  <c r="H70" i="17"/>
  <c r="G70" i="17"/>
  <c r="F70" i="17"/>
  <c r="E70" i="17"/>
  <c r="D69" i="17"/>
  <c r="I63" i="17"/>
  <c r="H63" i="17"/>
  <c r="G63" i="17"/>
  <c r="F63" i="17"/>
  <c r="E63" i="17"/>
  <c r="I62" i="17"/>
  <c r="H62" i="17"/>
  <c r="G62" i="17"/>
  <c r="F62" i="17"/>
  <c r="E62" i="17"/>
  <c r="I61" i="17"/>
  <c r="H61" i="17"/>
  <c r="G61" i="17"/>
  <c r="F61" i="17"/>
  <c r="E61" i="17"/>
  <c r="I60" i="17"/>
  <c r="H60" i="17"/>
  <c r="G60" i="17"/>
  <c r="F60" i="17"/>
  <c r="E60" i="17"/>
  <c r="I59" i="17"/>
  <c r="H59" i="17"/>
  <c r="G59" i="17"/>
  <c r="F59" i="17"/>
  <c r="E59" i="17"/>
  <c r="I58" i="17"/>
  <c r="H58" i="17"/>
  <c r="G58" i="17"/>
  <c r="F58" i="17"/>
  <c r="E58" i="17"/>
  <c r="I57" i="17"/>
  <c r="H57" i="17"/>
  <c r="G57" i="17"/>
  <c r="F57" i="17"/>
  <c r="E57" i="17"/>
  <c r="I56" i="17"/>
  <c r="H56" i="17"/>
  <c r="G56" i="17"/>
  <c r="F56" i="17"/>
  <c r="E56" i="17"/>
  <c r="I55" i="17"/>
  <c r="H55" i="17"/>
  <c r="G55" i="17"/>
  <c r="F55" i="17"/>
  <c r="E55" i="17"/>
  <c r="I54" i="17"/>
  <c r="H54" i="17"/>
  <c r="G54" i="17"/>
  <c r="F54" i="17"/>
  <c r="E54" i="17"/>
  <c r="I53" i="17"/>
  <c r="H53" i="17"/>
  <c r="G53" i="17"/>
  <c r="F53" i="17"/>
  <c r="E53" i="17"/>
  <c r="I52" i="17"/>
  <c r="H52" i="17"/>
  <c r="G52" i="17"/>
  <c r="F52" i="17"/>
  <c r="E52" i="17"/>
  <c r="I51" i="17"/>
  <c r="H51" i="17"/>
  <c r="G51" i="17"/>
  <c r="F51" i="17"/>
  <c r="E51" i="17"/>
  <c r="I50" i="17"/>
  <c r="H50" i="17"/>
  <c r="G50" i="17"/>
  <c r="F50" i="17"/>
  <c r="E50" i="17"/>
  <c r="I49" i="17"/>
  <c r="H49" i="17"/>
  <c r="G49" i="17"/>
  <c r="F49" i="17"/>
  <c r="E49" i="17"/>
  <c r="I48" i="17"/>
  <c r="H48" i="17"/>
  <c r="G48" i="17"/>
  <c r="F48" i="17"/>
  <c r="E48" i="17"/>
  <c r="I47" i="17"/>
  <c r="H47" i="17"/>
  <c r="G47" i="17"/>
  <c r="F47" i="17"/>
  <c r="E47" i="17"/>
  <c r="I46" i="17"/>
  <c r="H46" i="17"/>
  <c r="G46" i="17"/>
  <c r="F46" i="17"/>
  <c r="E46" i="17"/>
  <c r="I45" i="17"/>
  <c r="H45" i="17"/>
  <c r="G45" i="17"/>
  <c r="F45" i="17"/>
  <c r="E45" i="17"/>
  <c r="I44" i="17"/>
  <c r="H44" i="17"/>
  <c r="G44" i="17"/>
  <c r="F44" i="17"/>
  <c r="E44" i="17"/>
  <c r="I43" i="17"/>
  <c r="H43" i="17"/>
  <c r="G43" i="17"/>
  <c r="F43" i="17"/>
  <c r="E43" i="17"/>
  <c r="I42" i="17"/>
  <c r="H42" i="17"/>
  <c r="G42" i="17"/>
  <c r="F42" i="17"/>
  <c r="E42" i="17"/>
  <c r="D41" i="17"/>
  <c r="D36" i="17"/>
  <c r="D35" i="17"/>
  <c r="D34" i="17"/>
  <c r="D33" i="17"/>
  <c r="D32" i="17"/>
  <c r="D31" i="17"/>
  <c r="D30" i="17"/>
  <c r="D29" i="17"/>
  <c r="D28" i="17"/>
  <c r="D27" i="17"/>
  <c r="D26" i="17"/>
  <c r="D25" i="17"/>
  <c r="D24" i="17"/>
  <c r="D23" i="17"/>
  <c r="D22" i="17"/>
  <c r="D21" i="17"/>
  <c r="D20" i="17"/>
  <c r="D19" i="17"/>
  <c r="D18" i="17"/>
  <c r="D17" i="17"/>
  <c r="I160" i="16"/>
  <c r="H160" i="16"/>
  <c r="G160" i="16"/>
  <c r="F160" i="16"/>
  <c r="E160" i="16"/>
  <c r="I159" i="16"/>
  <c r="H159" i="16"/>
  <c r="G159" i="16"/>
  <c r="F159" i="16"/>
  <c r="E159" i="16"/>
  <c r="I158" i="16"/>
  <c r="H158" i="16"/>
  <c r="G158" i="16"/>
  <c r="F158" i="16"/>
  <c r="E158" i="16"/>
  <c r="I157" i="16"/>
  <c r="H157" i="16"/>
  <c r="G157" i="16"/>
  <c r="F157" i="16"/>
  <c r="E157" i="16"/>
  <c r="I156" i="16"/>
  <c r="H156" i="16"/>
  <c r="G156" i="16"/>
  <c r="F156" i="16"/>
  <c r="E156" i="16"/>
  <c r="I155" i="16"/>
  <c r="H155" i="16"/>
  <c r="G155" i="16"/>
  <c r="F155" i="16"/>
  <c r="E155" i="16"/>
  <c r="I154" i="16"/>
  <c r="H154" i="16"/>
  <c r="G154" i="16"/>
  <c r="F154" i="16"/>
  <c r="E154" i="16"/>
  <c r="D153" i="16"/>
  <c r="I147" i="16"/>
  <c r="H147" i="16"/>
  <c r="G147" i="16"/>
  <c r="F147" i="16"/>
  <c r="E147" i="16"/>
  <c r="I146" i="16"/>
  <c r="H146" i="16"/>
  <c r="G146" i="16"/>
  <c r="F146" i="16"/>
  <c r="E146" i="16"/>
  <c r="I145" i="16"/>
  <c r="H145" i="16"/>
  <c r="G145" i="16"/>
  <c r="F145" i="16"/>
  <c r="E145" i="16"/>
  <c r="I144" i="16"/>
  <c r="H144" i="16"/>
  <c r="G144" i="16"/>
  <c r="F144" i="16"/>
  <c r="E144" i="16"/>
  <c r="I143" i="16"/>
  <c r="H143" i="16"/>
  <c r="G143" i="16"/>
  <c r="F143" i="16"/>
  <c r="E143" i="16"/>
  <c r="I142" i="16"/>
  <c r="H142" i="16"/>
  <c r="G142" i="16"/>
  <c r="F142" i="16"/>
  <c r="E142" i="16"/>
  <c r="I141" i="16"/>
  <c r="H141" i="16"/>
  <c r="G141" i="16"/>
  <c r="F141" i="16"/>
  <c r="E141" i="16"/>
  <c r="D140" i="16"/>
  <c r="I134" i="16"/>
  <c r="H134" i="16"/>
  <c r="G134" i="16"/>
  <c r="F134" i="16"/>
  <c r="E134" i="16"/>
  <c r="I133" i="16"/>
  <c r="H133" i="16"/>
  <c r="G133" i="16"/>
  <c r="F133" i="16"/>
  <c r="E133" i="16"/>
  <c r="I132" i="16"/>
  <c r="H132" i="16"/>
  <c r="G132" i="16"/>
  <c r="F132" i="16"/>
  <c r="E132" i="16"/>
  <c r="I131" i="16"/>
  <c r="H131" i="16"/>
  <c r="G131" i="16"/>
  <c r="F131" i="16"/>
  <c r="E131" i="16"/>
  <c r="I130" i="16"/>
  <c r="H130" i="16"/>
  <c r="G130" i="16"/>
  <c r="F130" i="16"/>
  <c r="E130" i="16"/>
  <c r="I129" i="16"/>
  <c r="H129" i="16"/>
  <c r="G129" i="16"/>
  <c r="F129" i="16"/>
  <c r="E129" i="16"/>
  <c r="I128" i="16"/>
  <c r="H128" i="16"/>
  <c r="G128" i="16"/>
  <c r="F128" i="16"/>
  <c r="E128" i="16"/>
  <c r="I127" i="16"/>
  <c r="H127" i="16"/>
  <c r="G127" i="16"/>
  <c r="F127" i="16"/>
  <c r="E127" i="16"/>
  <c r="I126" i="16"/>
  <c r="H126" i="16"/>
  <c r="G126" i="16"/>
  <c r="F126" i="16"/>
  <c r="E126" i="16"/>
  <c r="I118" i="16"/>
  <c r="H118" i="16"/>
  <c r="G118" i="16"/>
  <c r="F118" i="16"/>
  <c r="E118" i="16"/>
  <c r="D117" i="16"/>
  <c r="I111" i="16"/>
  <c r="H111" i="16"/>
  <c r="G111" i="16"/>
  <c r="F111" i="16"/>
  <c r="E111" i="16"/>
  <c r="I110" i="16"/>
  <c r="H110" i="16"/>
  <c r="G110" i="16"/>
  <c r="F110" i="16"/>
  <c r="E110" i="16"/>
  <c r="I109" i="16"/>
  <c r="H109" i="16"/>
  <c r="G109" i="16"/>
  <c r="F109" i="16"/>
  <c r="E109" i="16"/>
  <c r="I108" i="16"/>
  <c r="H108" i="16"/>
  <c r="G108" i="16"/>
  <c r="F108" i="16"/>
  <c r="E108" i="16"/>
  <c r="I107" i="16"/>
  <c r="H107" i="16"/>
  <c r="G107" i="16"/>
  <c r="F107" i="16"/>
  <c r="E107" i="16"/>
  <c r="I106" i="16"/>
  <c r="H106" i="16"/>
  <c r="G106" i="16"/>
  <c r="F106" i="16"/>
  <c r="E106" i="16"/>
  <c r="I105" i="16"/>
  <c r="H105" i="16"/>
  <c r="G105" i="16"/>
  <c r="F105" i="16"/>
  <c r="E105" i="16"/>
  <c r="I104" i="16"/>
  <c r="H104" i="16"/>
  <c r="G104" i="16"/>
  <c r="F104" i="16"/>
  <c r="E104" i="16"/>
  <c r="I103" i="16"/>
  <c r="H103" i="16"/>
  <c r="G103" i="16"/>
  <c r="F103" i="16"/>
  <c r="E103" i="16"/>
  <c r="I102" i="16"/>
  <c r="H102" i="16"/>
  <c r="G102" i="16"/>
  <c r="F102" i="16"/>
  <c r="E102" i="16"/>
  <c r="I101" i="16"/>
  <c r="H101" i="16"/>
  <c r="G101" i="16"/>
  <c r="F101" i="16"/>
  <c r="E101" i="16"/>
  <c r="I100" i="16"/>
  <c r="H100" i="16"/>
  <c r="G100" i="16"/>
  <c r="F100" i="16"/>
  <c r="E100" i="16"/>
  <c r="I99" i="16"/>
  <c r="H99" i="16"/>
  <c r="G99" i="16"/>
  <c r="F99" i="16"/>
  <c r="E99" i="16"/>
  <c r="I98" i="16"/>
  <c r="H98" i="16"/>
  <c r="G98" i="16"/>
  <c r="F98" i="16"/>
  <c r="E98" i="16"/>
  <c r="I97" i="16"/>
  <c r="H97" i="16"/>
  <c r="G97" i="16"/>
  <c r="F97" i="16"/>
  <c r="E97" i="16"/>
  <c r="I96" i="16"/>
  <c r="H96" i="16"/>
  <c r="G96" i="16"/>
  <c r="F96" i="16"/>
  <c r="E96" i="16"/>
  <c r="I95" i="16"/>
  <c r="H95" i="16"/>
  <c r="G95" i="16"/>
  <c r="F95" i="16"/>
  <c r="E95" i="16"/>
  <c r="I94" i="16"/>
  <c r="H94" i="16"/>
  <c r="G94" i="16"/>
  <c r="F94" i="16"/>
  <c r="E94" i="16"/>
  <c r="I93" i="16"/>
  <c r="H93" i="16"/>
  <c r="G93" i="16"/>
  <c r="F93" i="16"/>
  <c r="E93" i="16"/>
  <c r="D92" i="16"/>
  <c r="I86" i="16"/>
  <c r="H86" i="16"/>
  <c r="G86" i="16"/>
  <c r="F86" i="16"/>
  <c r="E86" i="16"/>
  <c r="I85" i="16"/>
  <c r="H85" i="16"/>
  <c r="G85" i="16"/>
  <c r="F85" i="16"/>
  <c r="E85" i="16"/>
  <c r="I84" i="16"/>
  <c r="H84" i="16"/>
  <c r="G84" i="16"/>
  <c r="F84" i="16"/>
  <c r="E84" i="16"/>
  <c r="I83" i="16"/>
  <c r="H83" i="16"/>
  <c r="G83" i="16"/>
  <c r="F83" i="16"/>
  <c r="E83" i="16"/>
  <c r="I82" i="16"/>
  <c r="H82" i="16"/>
  <c r="G82" i="16"/>
  <c r="F82" i="16"/>
  <c r="E82" i="16"/>
  <c r="I81" i="16"/>
  <c r="H81" i="16"/>
  <c r="G81" i="16"/>
  <c r="F81" i="16"/>
  <c r="E81" i="16"/>
  <c r="I80" i="16"/>
  <c r="H80" i="16"/>
  <c r="G80" i="16"/>
  <c r="F80" i="16"/>
  <c r="E80" i="16"/>
  <c r="I79" i="16"/>
  <c r="H79" i="16"/>
  <c r="G79" i="16"/>
  <c r="F79" i="16"/>
  <c r="E79" i="16"/>
  <c r="I78" i="16"/>
  <c r="H78" i="16"/>
  <c r="G78" i="16"/>
  <c r="F78" i="16"/>
  <c r="E78" i="16"/>
  <c r="I77" i="16"/>
  <c r="H77" i="16"/>
  <c r="G77" i="16"/>
  <c r="F77" i="16"/>
  <c r="E77" i="16"/>
  <c r="I76" i="16"/>
  <c r="H76" i="16"/>
  <c r="G76" i="16"/>
  <c r="F76" i="16"/>
  <c r="E76" i="16"/>
  <c r="I75" i="16"/>
  <c r="H75" i="16"/>
  <c r="G75" i="16"/>
  <c r="F75" i="16"/>
  <c r="E75" i="16"/>
  <c r="I74" i="16"/>
  <c r="H74" i="16"/>
  <c r="G74" i="16"/>
  <c r="F74" i="16"/>
  <c r="E74" i="16"/>
  <c r="I73" i="16"/>
  <c r="H73" i="16"/>
  <c r="G73" i="16"/>
  <c r="F73" i="16"/>
  <c r="E73" i="16"/>
  <c r="I72" i="16"/>
  <c r="H72" i="16"/>
  <c r="G72" i="16"/>
  <c r="F72" i="16"/>
  <c r="E72" i="16"/>
  <c r="I71" i="16"/>
  <c r="H71" i="16"/>
  <c r="G71" i="16"/>
  <c r="F71" i="16"/>
  <c r="E71" i="16"/>
  <c r="I70" i="16"/>
  <c r="H70" i="16"/>
  <c r="G70" i="16"/>
  <c r="F70" i="16"/>
  <c r="E70" i="16"/>
  <c r="I69" i="16"/>
  <c r="H69" i="16"/>
  <c r="G69" i="16"/>
  <c r="F69" i="16"/>
  <c r="E69" i="16"/>
  <c r="I68" i="16"/>
  <c r="H68" i="16"/>
  <c r="G68" i="16"/>
  <c r="F68" i="16"/>
  <c r="E68" i="16"/>
  <c r="I67" i="16"/>
  <c r="H67" i="16"/>
  <c r="G67" i="16"/>
  <c r="F67" i="16"/>
  <c r="E67" i="16"/>
  <c r="I66" i="16"/>
  <c r="H66" i="16"/>
  <c r="G66" i="16"/>
  <c r="F66" i="16"/>
  <c r="E66" i="16"/>
  <c r="I65" i="16"/>
  <c r="H65" i="16"/>
  <c r="G65" i="16"/>
  <c r="F65" i="16"/>
  <c r="E65" i="16"/>
  <c r="I64" i="16"/>
  <c r="H64" i="16"/>
  <c r="G64" i="16"/>
  <c r="F64" i="16"/>
  <c r="E64" i="16"/>
  <c r="I63" i="16"/>
  <c r="H63" i="16"/>
  <c r="G63" i="16"/>
  <c r="F63" i="16"/>
  <c r="E63" i="16"/>
  <c r="I62" i="16"/>
  <c r="H62" i="16"/>
  <c r="G62" i="16"/>
  <c r="F62" i="16"/>
  <c r="E62" i="16"/>
  <c r="I61" i="16"/>
  <c r="H61" i="16"/>
  <c r="G61" i="16"/>
  <c r="F61" i="16"/>
  <c r="E61" i="16"/>
  <c r="I60" i="16"/>
  <c r="H60" i="16"/>
  <c r="G60" i="16"/>
  <c r="F60" i="16"/>
  <c r="E60" i="16"/>
  <c r="D59" i="16"/>
  <c r="D54" i="16"/>
  <c r="D53" i="16"/>
  <c r="D52" i="16"/>
  <c r="D51" i="16"/>
  <c r="D50" i="16"/>
  <c r="D49" i="16"/>
  <c r="D48" i="16"/>
  <c r="D47" i="16"/>
  <c r="D46" i="16"/>
  <c r="D45" i="16"/>
  <c r="D44" i="16"/>
  <c r="D43" i="16"/>
  <c r="D42" i="16"/>
  <c r="D41" i="16"/>
  <c r="D40" i="16"/>
  <c r="D39" i="16"/>
  <c r="D38" i="16"/>
  <c r="D37" i="16"/>
  <c r="D36" i="16"/>
  <c r="D35" i="16"/>
  <c r="D34" i="16"/>
  <c r="B16" i="16"/>
  <c r="G64" i="15"/>
  <c r="AP47" i="3"/>
  <c r="AI47" i="3"/>
  <c r="AH47" i="3"/>
  <c r="AF47" i="3"/>
  <c r="AE47" i="3"/>
  <c r="Z47" i="3"/>
  <c r="W47" i="3"/>
  <c r="U47" i="3"/>
  <c r="O47" i="3"/>
  <c r="N47" i="3"/>
  <c r="M47" i="3"/>
  <c r="L47" i="3"/>
  <c r="J47" i="3"/>
  <c r="I47" i="3"/>
  <c r="H47" i="3"/>
  <c r="F47" i="3"/>
  <c r="C47" i="3"/>
  <c r="K59" i="14"/>
  <c r="G43" i="3" s="1"/>
  <c r="J59" i="14"/>
  <c r="F43" i="3" s="1"/>
  <c r="I59" i="14"/>
  <c r="E43" i="3" s="1"/>
  <c r="H59" i="14"/>
  <c r="D43" i="3" s="1"/>
  <c r="G59" i="14"/>
  <c r="C43" i="3" s="1"/>
  <c r="F59" i="14"/>
  <c r="E59" i="14"/>
  <c r="D59" i="14"/>
  <c r="C59" i="14"/>
  <c r="E6" i="4" s="1"/>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N58" i="12"/>
  <c r="M58" i="12"/>
  <c r="L58" i="12"/>
  <c r="K58" i="12"/>
  <c r="J58" i="12"/>
  <c r="I58" i="12"/>
  <c r="H58" i="12"/>
  <c r="G58" i="12"/>
  <c r="F58" i="12"/>
  <c r="E58" i="12"/>
  <c r="D58" i="12"/>
  <c r="C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N58" i="11"/>
  <c r="M58" i="11"/>
  <c r="L58" i="11"/>
  <c r="K58" i="11"/>
  <c r="J58" i="11"/>
  <c r="I58" i="11"/>
  <c r="H58" i="11"/>
  <c r="G58" i="11"/>
  <c r="F58" i="11"/>
  <c r="E58" i="11"/>
  <c r="D58" i="11"/>
  <c r="C58" i="11"/>
  <c r="O7" i="11"/>
  <c r="N58" i="10"/>
  <c r="M58" i="10"/>
  <c r="L58" i="10"/>
  <c r="K58" i="10"/>
  <c r="J58" i="10"/>
  <c r="I58" i="10"/>
  <c r="H58" i="10"/>
  <c r="G58" i="10"/>
  <c r="F58" i="10"/>
  <c r="E58" i="10"/>
  <c r="D58" i="10"/>
  <c r="C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C15" i="3" s="1"/>
  <c r="R20" i="9"/>
  <c r="Q20" i="9"/>
  <c r="O20" i="9"/>
  <c r="N20" i="9"/>
  <c r="L20" i="9"/>
  <c r="K20" i="9"/>
  <c r="I20" i="9"/>
  <c r="H20" i="9"/>
  <c r="F20" i="9"/>
  <c r="E20" i="9"/>
  <c r="C20" i="9"/>
  <c r="B20" i="9"/>
  <c r="S19" i="9"/>
  <c r="P19" i="9"/>
  <c r="M19" i="9"/>
  <c r="J19" i="9"/>
  <c r="G19" i="9"/>
  <c r="D19" i="9"/>
  <c r="S18" i="9"/>
  <c r="P18" i="9"/>
  <c r="M18" i="9"/>
  <c r="J18" i="9"/>
  <c r="G18" i="9"/>
  <c r="D18" i="9"/>
  <c r="S17" i="9"/>
  <c r="P17" i="9"/>
  <c r="M17" i="9"/>
  <c r="J17" i="9"/>
  <c r="G17" i="9"/>
  <c r="D17" i="9"/>
  <c r="S16" i="9"/>
  <c r="P16" i="9"/>
  <c r="M16" i="9"/>
  <c r="J16" i="9"/>
  <c r="G16" i="9"/>
  <c r="D16" i="9"/>
  <c r="S15" i="9"/>
  <c r="P15" i="9"/>
  <c r="M15" i="9"/>
  <c r="J15" i="9"/>
  <c r="G15" i="9"/>
  <c r="D15" i="9"/>
  <c r="S14" i="9"/>
  <c r="P14" i="9"/>
  <c r="M14" i="9"/>
  <c r="J14" i="9"/>
  <c r="G14" i="9"/>
  <c r="D14" i="9"/>
  <c r="S13" i="9"/>
  <c r="P13" i="9"/>
  <c r="M13" i="9"/>
  <c r="J13" i="9"/>
  <c r="G13" i="9"/>
  <c r="D13" i="9"/>
  <c r="S12" i="9"/>
  <c r="P12" i="9"/>
  <c r="M12" i="9"/>
  <c r="J12" i="9"/>
  <c r="G12" i="9"/>
  <c r="D12" i="9"/>
  <c r="S11" i="9"/>
  <c r="P11" i="9"/>
  <c r="M11" i="9"/>
  <c r="J11" i="9"/>
  <c r="G11" i="9"/>
  <c r="D11" i="9"/>
  <c r="S10" i="9"/>
  <c r="P10" i="9"/>
  <c r="M10" i="9"/>
  <c r="J10" i="9"/>
  <c r="G10" i="9"/>
  <c r="D10" i="9"/>
  <c r="S9" i="9"/>
  <c r="P9" i="9"/>
  <c r="M9" i="9"/>
  <c r="J9" i="9"/>
  <c r="G9" i="9"/>
  <c r="D9" i="9"/>
  <c r="S8" i="9"/>
  <c r="P8" i="9"/>
  <c r="M8" i="9"/>
  <c r="J8" i="9"/>
  <c r="G8" i="9"/>
  <c r="D8" i="9"/>
  <c r="U114" i="3"/>
  <c r="T114" i="3"/>
  <c r="R114" i="3"/>
  <c r="Q114" i="3"/>
  <c r="O114" i="3"/>
  <c r="N114" i="3"/>
  <c r="L114" i="3"/>
  <c r="K114" i="3"/>
  <c r="J114" i="3"/>
  <c r="I114" i="3"/>
  <c r="H114" i="3"/>
  <c r="F114" i="3"/>
  <c r="E114" i="3"/>
  <c r="V106" i="3"/>
  <c r="U106" i="3"/>
  <c r="T106" i="3"/>
  <c r="S106" i="3"/>
  <c r="R106" i="3"/>
  <c r="Q106" i="3"/>
  <c r="P106" i="3"/>
  <c r="O106" i="3"/>
  <c r="N106" i="3"/>
  <c r="M106" i="3"/>
  <c r="L106" i="3"/>
  <c r="K106" i="3"/>
  <c r="J106" i="3"/>
  <c r="I106" i="3"/>
  <c r="H106" i="3"/>
  <c r="G106" i="3"/>
  <c r="F106" i="3"/>
  <c r="E106" i="3"/>
  <c r="D106" i="3"/>
  <c r="C106" i="3"/>
  <c r="V102" i="3"/>
  <c r="U102" i="3"/>
  <c r="T102" i="3"/>
  <c r="S102" i="3"/>
  <c r="R102" i="3"/>
  <c r="Q102" i="3"/>
  <c r="P102" i="3"/>
  <c r="O102" i="3"/>
  <c r="N102" i="3"/>
  <c r="M102" i="3"/>
  <c r="L102" i="3"/>
  <c r="K102" i="3"/>
  <c r="J102" i="3"/>
  <c r="I102" i="3"/>
  <c r="H102" i="3"/>
  <c r="G102" i="3"/>
  <c r="F102" i="3"/>
  <c r="E102" i="3"/>
  <c r="D102" i="3"/>
  <c r="C102" i="3"/>
  <c r="V98" i="3"/>
  <c r="U98" i="3"/>
  <c r="T98" i="3"/>
  <c r="S98" i="3"/>
  <c r="R98" i="3"/>
  <c r="Q98" i="3"/>
  <c r="P98" i="3"/>
  <c r="O98" i="3"/>
  <c r="N98" i="3"/>
  <c r="M98" i="3"/>
  <c r="L98" i="3"/>
  <c r="K98" i="3"/>
  <c r="J98" i="3"/>
  <c r="I98" i="3"/>
  <c r="H98" i="3"/>
  <c r="G98" i="3"/>
  <c r="F98" i="3"/>
  <c r="E98" i="3"/>
  <c r="D98" i="3"/>
  <c r="C98" i="3"/>
  <c r="V94" i="3"/>
  <c r="U94" i="3"/>
  <c r="T94" i="3"/>
  <c r="S94" i="3"/>
  <c r="R94" i="3"/>
  <c r="Q94" i="3"/>
  <c r="P94" i="3"/>
  <c r="O94" i="3"/>
  <c r="N94" i="3"/>
  <c r="M94" i="3"/>
  <c r="L94" i="3"/>
  <c r="K94" i="3"/>
  <c r="J94" i="3"/>
  <c r="I94" i="3"/>
  <c r="H94" i="3"/>
  <c r="G94" i="3"/>
  <c r="F94" i="3"/>
  <c r="E94" i="3"/>
  <c r="D94" i="3"/>
  <c r="C94" i="3"/>
  <c r="D71" i="3"/>
  <c r="C71" i="3"/>
  <c r="C67" i="3"/>
  <c r="AZ47" i="3"/>
  <c r="AX47" i="3"/>
  <c r="AV47" i="3"/>
  <c r="AT47" i="3"/>
  <c r="AM47" i="3"/>
  <c r="AJ47" i="3"/>
  <c r="AB47" i="3"/>
  <c r="AA47" i="3"/>
  <c r="X47" i="3"/>
  <c r="T47" i="3"/>
  <c r="R47" i="3"/>
  <c r="D20" i="9" l="1"/>
  <c r="D16" i="7" s="1"/>
  <c r="T16" i="9"/>
  <c r="D175" i="51"/>
  <c r="D174" i="51"/>
  <c r="D166" i="51"/>
  <c r="D176" i="51"/>
  <c r="D167" i="51"/>
  <c r="D144" i="51"/>
  <c r="D143" i="51"/>
  <c r="D81" i="51"/>
  <c r="E13" i="51"/>
  <c r="AH110" i="3" s="1"/>
  <c r="D27" i="51"/>
  <c r="D35" i="51"/>
  <c r="D11" i="33"/>
  <c r="E75" i="3" s="1"/>
  <c r="H13" i="51"/>
  <c r="AK110" i="3" s="1"/>
  <c r="D180" i="51"/>
  <c r="D163" i="51"/>
  <c r="F111" i="51"/>
  <c r="D165" i="51"/>
  <c r="D171" i="51"/>
  <c r="D192" i="51"/>
  <c r="G111" i="51"/>
  <c r="I146" i="51"/>
  <c r="D164" i="51"/>
  <c r="D170" i="51"/>
  <c r="D169" i="51"/>
  <c r="D173" i="51"/>
  <c r="D179" i="51"/>
  <c r="G76" i="51"/>
  <c r="D59" i="51"/>
  <c r="D63" i="51"/>
  <c r="D67" i="51"/>
  <c r="D71" i="51"/>
  <c r="D75" i="51"/>
  <c r="D168" i="51"/>
  <c r="D172" i="51"/>
  <c r="D178" i="51"/>
  <c r="D36" i="51"/>
  <c r="D177" i="51"/>
  <c r="B32" i="44"/>
  <c r="F41" i="32"/>
  <c r="F43" i="32" s="1"/>
  <c r="C41" i="27" s="1"/>
  <c r="G89" i="28" s="1"/>
  <c r="H89" i="28" s="1"/>
  <c r="I89" i="28" s="1"/>
  <c r="B55" i="15"/>
  <c r="AL47" i="3" s="1"/>
  <c r="B26" i="15"/>
  <c r="Q47" i="3" s="1"/>
  <c r="B64" i="15"/>
  <c r="AS47" i="3" s="1"/>
  <c r="B10" i="15"/>
  <c r="E47" i="3" s="1"/>
  <c r="E72" i="21"/>
  <c r="G72" i="21"/>
  <c r="F72" i="21"/>
  <c r="I72" i="21"/>
  <c r="H72" i="21"/>
  <c r="E88" i="21"/>
  <c r="G88" i="21"/>
  <c r="F88" i="21"/>
  <c r="I88" i="21"/>
  <c r="H88" i="21"/>
  <c r="G71" i="15"/>
  <c r="G72" i="15"/>
  <c r="F32" i="21"/>
  <c r="E32" i="21"/>
  <c r="H32" i="21"/>
  <c r="G32" i="21"/>
  <c r="I32" i="21"/>
  <c r="E76" i="21"/>
  <c r="I76" i="21"/>
  <c r="H76" i="21"/>
  <c r="G76" i="21"/>
  <c r="F76" i="21"/>
  <c r="I92" i="21"/>
  <c r="E92" i="21"/>
  <c r="H92" i="21"/>
  <c r="G92" i="21"/>
  <c r="F92" i="21"/>
  <c r="H74" i="21"/>
  <c r="G74" i="21"/>
  <c r="I74" i="21"/>
  <c r="F74" i="21"/>
  <c r="E74" i="21"/>
  <c r="I34" i="21"/>
  <c r="H34" i="21"/>
  <c r="G34" i="21"/>
  <c r="F34" i="21"/>
  <c r="E34" i="21"/>
  <c r="G74" i="15"/>
  <c r="G75" i="15"/>
  <c r="F78" i="21"/>
  <c r="E78" i="21"/>
  <c r="H78" i="21"/>
  <c r="G78" i="21"/>
  <c r="I78" i="21"/>
  <c r="F94" i="21"/>
  <c r="E94" i="21"/>
  <c r="G94" i="21"/>
  <c r="I94" i="21"/>
  <c r="H94" i="21"/>
  <c r="F56" i="21"/>
  <c r="E56" i="21"/>
  <c r="I56" i="21"/>
  <c r="H56" i="21"/>
  <c r="G56" i="21"/>
  <c r="I80" i="21"/>
  <c r="H80" i="21"/>
  <c r="G80" i="21"/>
  <c r="F80" i="21"/>
  <c r="E80" i="21"/>
  <c r="I96" i="21"/>
  <c r="H96" i="21"/>
  <c r="G96" i="21"/>
  <c r="F96" i="21"/>
  <c r="E96" i="21"/>
  <c r="E30" i="21"/>
  <c r="I30" i="21"/>
  <c r="H30" i="21"/>
  <c r="G30" i="21"/>
  <c r="F30" i="21"/>
  <c r="G78" i="15"/>
  <c r="G77" i="15"/>
  <c r="F82" i="21"/>
  <c r="E82" i="21"/>
  <c r="I82" i="21"/>
  <c r="H82" i="21"/>
  <c r="G82" i="21"/>
  <c r="F98" i="21"/>
  <c r="E98" i="21"/>
  <c r="I98" i="21"/>
  <c r="H98" i="21"/>
  <c r="G98" i="21"/>
  <c r="G68" i="21"/>
  <c r="F68" i="21"/>
  <c r="H68" i="21"/>
  <c r="E68" i="21"/>
  <c r="I68" i="21"/>
  <c r="G84" i="21"/>
  <c r="F84" i="21"/>
  <c r="I84" i="21"/>
  <c r="H84" i="21"/>
  <c r="E84" i="21"/>
  <c r="H90" i="21"/>
  <c r="G90" i="21"/>
  <c r="I90" i="21"/>
  <c r="F90" i="21"/>
  <c r="E90" i="21"/>
  <c r="H24" i="21"/>
  <c r="G24" i="21"/>
  <c r="F24" i="21"/>
  <c r="I24" i="21"/>
  <c r="E24" i="21"/>
  <c r="G69" i="15"/>
  <c r="G68" i="15"/>
  <c r="I70" i="21"/>
  <c r="H70" i="21"/>
  <c r="G70" i="21"/>
  <c r="F70" i="21"/>
  <c r="E70" i="21"/>
  <c r="I86" i="21"/>
  <c r="H86" i="21"/>
  <c r="G86" i="21"/>
  <c r="F86" i="21"/>
  <c r="E86" i="21"/>
  <c r="T12" i="9"/>
  <c r="E5" i="4"/>
  <c r="E7" i="4" s="1"/>
  <c r="M28" i="39"/>
  <c r="M26" i="39"/>
  <c r="M29" i="39"/>
  <c r="M27" i="39"/>
  <c r="M31" i="39"/>
  <c r="M30" i="39"/>
  <c r="M32" i="39"/>
  <c r="G28" i="21"/>
  <c r="F28" i="21"/>
  <c r="E28" i="21"/>
  <c r="I28" i="21"/>
  <c r="H28" i="21"/>
  <c r="G6" i="28"/>
  <c r="H6" i="28" s="1"/>
  <c r="I6" i="28" s="1"/>
  <c r="D32" i="44"/>
  <c r="B18" i="49"/>
  <c r="C32" i="44"/>
  <c r="D31" i="36"/>
  <c r="D33" i="36" s="1"/>
  <c r="D46" i="36" s="1"/>
  <c r="D48" i="36" s="1"/>
  <c r="C75" i="3"/>
  <c r="D71" i="15"/>
  <c r="AV55" i="3" s="1"/>
  <c r="D77" i="15"/>
  <c r="AZ55" i="3" s="1"/>
  <c r="D72" i="15"/>
  <c r="AW55" i="3" s="1"/>
  <c r="D78" i="15"/>
  <c r="BA55" i="3" s="1"/>
  <c r="D68" i="15"/>
  <c r="AT55" i="3" s="1"/>
  <c r="D74" i="15"/>
  <c r="AX55" i="3" s="1"/>
  <c r="Q61" i="57"/>
  <c r="D46" i="17"/>
  <c r="D62" i="17"/>
  <c r="D90" i="17"/>
  <c r="D99" i="17"/>
  <c r="H116" i="17"/>
  <c r="F11" i="17" s="1"/>
  <c r="H45" i="21" s="1"/>
  <c r="D50" i="17"/>
  <c r="E93" i="17"/>
  <c r="C10" i="17" s="1"/>
  <c r="E43" i="21" s="1"/>
  <c r="D72" i="17"/>
  <c r="D58" i="17"/>
  <c r="D60" i="17"/>
  <c r="D83" i="17"/>
  <c r="E10" i="21"/>
  <c r="G10" i="21"/>
  <c r="I10" i="21"/>
  <c r="H10" i="21"/>
  <c r="F10" i="21"/>
  <c r="D63" i="18"/>
  <c r="D72" i="20"/>
  <c r="D74" i="20"/>
  <c r="D44" i="20"/>
  <c r="D60" i="20"/>
  <c r="I76" i="20"/>
  <c r="G9" i="20" s="1"/>
  <c r="D41" i="20"/>
  <c r="D46" i="20"/>
  <c r="D56" i="20"/>
  <c r="E76" i="20"/>
  <c r="C9" i="20" s="1"/>
  <c r="D95" i="20"/>
  <c r="D50" i="20"/>
  <c r="D58" i="20"/>
  <c r="I116" i="19"/>
  <c r="G11" i="19" s="1"/>
  <c r="D90" i="19"/>
  <c r="D50" i="19"/>
  <c r="D63" i="19"/>
  <c r="D72" i="19"/>
  <c r="D75" i="19"/>
  <c r="D115" i="19"/>
  <c r="D58" i="19"/>
  <c r="D84" i="19"/>
  <c r="D92" i="19"/>
  <c r="D42" i="19"/>
  <c r="D52" i="19"/>
  <c r="H77" i="19"/>
  <c r="F9" i="19" s="1"/>
  <c r="H64" i="19"/>
  <c r="F8" i="19" s="1"/>
  <c r="D74" i="19"/>
  <c r="D54" i="19"/>
  <c r="D76" i="18"/>
  <c r="D47" i="18"/>
  <c r="D55" i="18"/>
  <c r="D84" i="18"/>
  <c r="D73" i="18"/>
  <c r="D45" i="18"/>
  <c r="D70" i="18"/>
  <c r="H86" i="18"/>
  <c r="F10" i="18" s="1"/>
  <c r="H51" i="21" s="1"/>
  <c r="D104" i="18"/>
  <c r="D107" i="18"/>
  <c r="D72" i="18"/>
  <c r="D74" i="18"/>
  <c r="G86" i="18"/>
  <c r="E10" i="18" s="1"/>
  <c r="G51" i="21" s="1"/>
  <c r="H109" i="18"/>
  <c r="F11" i="18" s="1"/>
  <c r="H53" i="21" s="1"/>
  <c r="H77" i="18"/>
  <c r="F9" i="18" s="1"/>
  <c r="H49" i="21" s="1"/>
  <c r="F77" i="18"/>
  <c r="D9" i="18" s="1"/>
  <c r="F49" i="21" s="1"/>
  <c r="D43" i="17"/>
  <c r="D54" i="17"/>
  <c r="D74" i="17"/>
  <c r="D52" i="17"/>
  <c r="D59" i="17"/>
  <c r="D48" i="17"/>
  <c r="D56" i="17"/>
  <c r="D92" i="17"/>
  <c r="D42" i="17"/>
  <c r="D88" i="17"/>
  <c r="D44" i="17"/>
  <c r="C16" i="31"/>
  <c r="C18" i="31" s="1"/>
  <c r="B16" i="31"/>
  <c r="E16" i="31"/>
  <c r="E18" i="31" s="1"/>
  <c r="F16" i="31"/>
  <c r="F18" i="31" s="1"/>
  <c r="D16" i="31"/>
  <c r="D18" i="31" s="1"/>
  <c r="I181" i="51"/>
  <c r="H181" i="51"/>
  <c r="E181" i="51"/>
  <c r="F181" i="51"/>
  <c r="G181" i="51"/>
  <c r="I13" i="51"/>
  <c r="AL110" i="3" s="1"/>
  <c r="E146" i="51"/>
  <c r="D132" i="51"/>
  <c r="D136" i="51"/>
  <c r="D140" i="51"/>
  <c r="F146" i="51"/>
  <c r="G146" i="51"/>
  <c r="D131" i="51"/>
  <c r="D135" i="51"/>
  <c r="D139" i="51"/>
  <c r="H146" i="51"/>
  <c r="D130" i="51"/>
  <c r="D134" i="51"/>
  <c r="D138" i="51"/>
  <c r="D142" i="51"/>
  <c r="D129" i="51"/>
  <c r="D133" i="51"/>
  <c r="D137" i="51"/>
  <c r="D141" i="51"/>
  <c r="D145" i="51"/>
  <c r="H111" i="51"/>
  <c r="D96" i="51"/>
  <c r="D100" i="51"/>
  <c r="D104" i="51"/>
  <c r="D108" i="51"/>
  <c r="I111" i="51"/>
  <c r="D95" i="51"/>
  <c r="D99" i="51"/>
  <c r="D103" i="51"/>
  <c r="D107" i="51"/>
  <c r="D94" i="51"/>
  <c r="D98" i="51"/>
  <c r="D102" i="51"/>
  <c r="D106" i="51"/>
  <c r="D110" i="51"/>
  <c r="E111" i="51"/>
  <c r="D97" i="51"/>
  <c r="D101" i="51"/>
  <c r="D105" i="51"/>
  <c r="D109" i="51"/>
  <c r="D61" i="51"/>
  <c r="D65" i="51"/>
  <c r="D69" i="51"/>
  <c r="D73" i="51"/>
  <c r="E76" i="51"/>
  <c r="D60" i="51"/>
  <c r="D64" i="51"/>
  <c r="D68" i="51"/>
  <c r="D72" i="51"/>
  <c r="F76" i="51"/>
  <c r="H76" i="51"/>
  <c r="I76" i="51"/>
  <c r="D62" i="51"/>
  <c r="D66" i="51"/>
  <c r="D70" i="51"/>
  <c r="D74" i="51"/>
  <c r="G13" i="51"/>
  <c r="AJ110" i="3" s="1"/>
  <c r="O16" i="51"/>
  <c r="B60" i="4" s="1"/>
  <c r="D30" i="51"/>
  <c r="D38" i="51"/>
  <c r="D93" i="51"/>
  <c r="G20" i="9"/>
  <c r="E25" i="21" s="1"/>
  <c r="O58" i="11"/>
  <c r="P53" i="57" s="1"/>
  <c r="I64" i="17"/>
  <c r="G8" i="17" s="1"/>
  <c r="I39" i="21" s="1"/>
  <c r="H77" i="17"/>
  <c r="F9" i="17" s="1"/>
  <c r="H41" i="21" s="1"/>
  <c r="F93" i="17"/>
  <c r="D10" i="17" s="1"/>
  <c r="F43" i="21" s="1"/>
  <c r="D112" i="17"/>
  <c r="D115" i="17"/>
  <c r="D44" i="18"/>
  <c r="D85" i="18"/>
  <c r="F109" i="18"/>
  <c r="D11" i="18" s="1"/>
  <c r="F53" i="21" s="1"/>
  <c r="I64" i="19"/>
  <c r="G8" i="19" s="1"/>
  <c r="D46" i="19"/>
  <c r="D60" i="19"/>
  <c r="F116" i="19"/>
  <c r="D11" i="19" s="1"/>
  <c r="H116" i="19"/>
  <c r="F11" i="19" s="1"/>
  <c r="F63" i="20"/>
  <c r="D8" i="20" s="1"/>
  <c r="D52" i="20"/>
  <c r="D73" i="20"/>
  <c r="G99" i="20"/>
  <c r="E10" i="20" s="1"/>
  <c r="C60" i="50"/>
  <c r="H61" i="50" s="1"/>
  <c r="H60" i="50" s="1"/>
  <c r="D29" i="51"/>
  <c r="D37" i="51"/>
  <c r="D116" i="51"/>
  <c r="F60" i="21"/>
  <c r="E60" i="21"/>
  <c r="H60" i="21"/>
  <c r="G60" i="21"/>
  <c r="I60" i="21"/>
  <c r="O58" i="12"/>
  <c r="D71" i="17"/>
  <c r="F116" i="17"/>
  <c r="D11" i="17" s="1"/>
  <c r="F45" i="21" s="1"/>
  <c r="D49" i="18"/>
  <c r="D62" i="19"/>
  <c r="D58" i="51"/>
  <c r="E86" i="18"/>
  <c r="C10" i="18" s="1"/>
  <c r="E51" i="21" s="1"/>
  <c r="G116" i="19"/>
  <c r="E11" i="19" s="1"/>
  <c r="M20" i="9"/>
  <c r="G25" i="21" s="1"/>
  <c r="D114" i="17"/>
  <c r="F86" i="18"/>
  <c r="D10" i="18" s="1"/>
  <c r="F51" i="21" s="1"/>
  <c r="P20" i="9"/>
  <c r="H25" i="21" s="1"/>
  <c r="D76" i="17"/>
  <c r="D57" i="18"/>
  <c r="G77" i="18"/>
  <c r="E9" i="18" s="1"/>
  <c r="G49" i="21" s="1"/>
  <c r="D106" i="18"/>
  <c r="D71" i="19"/>
  <c r="D76" i="19"/>
  <c r="I93" i="19"/>
  <c r="G10" i="19" s="1"/>
  <c r="I63" i="20"/>
  <c r="G8" i="20" s="1"/>
  <c r="G76" i="20"/>
  <c r="E9" i="20" s="1"/>
  <c r="D75" i="20"/>
  <c r="D97" i="20"/>
  <c r="F64" i="21"/>
  <c r="E64" i="21"/>
  <c r="I64" i="21"/>
  <c r="H64" i="21"/>
  <c r="G64" i="21"/>
  <c r="E32" i="44"/>
  <c r="D26" i="51"/>
  <c r="D34" i="51"/>
  <c r="F13" i="51"/>
  <c r="D186" i="51"/>
  <c r="D61" i="18"/>
  <c r="I64" i="18"/>
  <c r="G8" i="18" s="1"/>
  <c r="I47" i="21" s="1"/>
  <c r="I77" i="18"/>
  <c r="G9" i="18" s="1"/>
  <c r="I49" i="21" s="1"/>
  <c r="T15" i="9"/>
  <c r="T19" i="9"/>
  <c r="D43" i="18"/>
  <c r="S20" i="9"/>
  <c r="I25" i="21" s="1"/>
  <c r="T10" i="9"/>
  <c r="T14" i="9"/>
  <c r="T18" i="9"/>
  <c r="L59" i="14"/>
  <c r="B6" i="4" s="1"/>
  <c r="E64" i="17"/>
  <c r="C8" i="17" s="1"/>
  <c r="E39" i="21" s="1"/>
  <c r="G77" i="17"/>
  <c r="E9" i="17" s="1"/>
  <c r="G41" i="21" s="1"/>
  <c r="G93" i="17"/>
  <c r="E10" i="17" s="1"/>
  <c r="G43" i="21" s="1"/>
  <c r="I116" i="17"/>
  <c r="G11" i="17" s="1"/>
  <c r="I45" i="21" s="1"/>
  <c r="E64" i="19"/>
  <c r="C8" i="19" s="1"/>
  <c r="D48" i="19"/>
  <c r="D25" i="51"/>
  <c r="D33" i="51"/>
  <c r="D52" i="51"/>
  <c r="D128" i="51"/>
  <c r="J20" i="9"/>
  <c r="F25" i="21" s="1"/>
  <c r="H64" i="18"/>
  <c r="F8" i="18" s="1"/>
  <c r="H47" i="21" s="1"/>
  <c r="I62" i="21"/>
  <c r="H62" i="21"/>
  <c r="G62" i="21"/>
  <c r="F62" i="21"/>
  <c r="E62" i="21"/>
  <c r="D89" i="17"/>
  <c r="D60" i="18"/>
  <c r="D83" i="19"/>
  <c r="F76" i="20"/>
  <c r="D9" i="20" s="1"/>
  <c r="T11" i="9"/>
  <c r="F77" i="17"/>
  <c r="D9" i="17" s="1"/>
  <c r="F41" i="21" s="1"/>
  <c r="I93" i="17"/>
  <c r="G10" i="17" s="1"/>
  <c r="I43" i="21" s="1"/>
  <c r="T9" i="9"/>
  <c r="T13" i="9"/>
  <c r="T17" i="9"/>
  <c r="F64" i="17"/>
  <c r="D8" i="17" s="1"/>
  <c r="F39" i="21" s="1"/>
  <c r="H64" i="17"/>
  <c r="F8" i="17" s="1"/>
  <c r="D51" i="17"/>
  <c r="H93" i="17"/>
  <c r="F10" i="17" s="1"/>
  <c r="H43" i="21" s="1"/>
  <c r="D113" i="17"/>
  <c r="D59" i="18"/>
  <c r="D75" i="18"/>
  <c r="I86" i="18"/>
  <c r="G10" i="18" s="1"/>
  <c r="I51" i="21" s="1"/>
  <c r="D103" i="18"/>
  <c r="D108" i="18"/>
  <c r="D47" i="19"/>
  <c r="D56" i="19"/>
  <c r="E116" i="19"/>
  <c r="C11" i="19" s="1"/>
  <c r="D48" i="20"/>
  <c r="D71" i="20"/>
  <c r="I99" i="20"/>
  <c r="G10" i="20" s="1"/>
  <c r="G66" i="21"/>
  <c r="F66" i="21"/>
  <c r="I66" i="21"/>
  <c r="H66" i="21"/>
  <c r="E66" i="21"/>
  <c r="D24" i="51"/>
  <c r="D32" i="51"/>
  <c r="D40" i="51"/>
  <c r="G64" i="17"/>
  <c r="E8" i="17" s="1"/>
  <c r="G39" i="21" s="1"/>
  <c r="D75" i="17"/>
  <c r="D100" i="17"/>
  <c r="E77" i="18"/>
  <c r="C9" i="18" s="1"/>
  <c r="E49" i="21" s="1"/>
  <c r="D44" i="19"/>
  <c r="D55" i="19"/>
  <c r="F77" i="19"/>
  <c r="D9" i="19" s="1"/>
  <c r="G93" i="19"/>
  <c r="E10" i="19" s="1"/>
  <c r="D42" i="20"/>
  <c r="D47" i="20"/>
  <c r="D61" i="20"/>
  <c r="D70" i="20"/>
  <c r="E58" i="21"/>
  <c r="I58" i="21"/>
  <c r="H58" i="21"/>
  <c r="G58" i="21"/>
  <c r="F58" i="21"/>
  <c r="C50" i="22"/>
  <c r="C40" i="32"/>
  <c r="D31" i="51"/>
  <c r="D39" i="51"/>
  <c r="D122" i="51"/>
  <c r="D8" i="21"/>
  <c r="F15" i="39"/>
  <c r="F10" i="39"/>
  <c r="G76" i="28"/>
  <c r="H76" i="28" s="1"/>
  <c r="I76" i="28" s="1"/>
  <c r="O58" i="10"/>
  <c r="G5" i="4" s="1"/>
  <c r="E25" i="30"/>
  <c r="BJ71" i="3" s="1"/>
  <c r="BG71" i="3"/>
  <c r="D25" i="30"/>
  <c r="AU71" i="3" s="1"/>
  <c r="C25" i="30"/>
  <c r="AF71" i="3" s="1"/>
  <c r="B25" i="30"/>
  <c r="Q71" i="3" s="1"/>
  <c r="N71" i="3"/>
  <c r="G10" i="29"/>
  <c r="H10" i="29" s="1"/>
  <c r="B85" i="15"/>
  <c r="G7" i="29"/>
  <c r="H7" i="29" s="1"/>
  <c r="G6" i="29"/>
  <c r="H6" i="29" s="1"/>
  <c r="E72" i="27"/>
  <c r="C71" i="15" s="1"/>
  <c r="AV51" i="3" s="1"/>
  <c r="E78" i="27"/>
  <c r="C77" i="15" s="1"/>
  <c r="E75" i="27"/>
  <c r="C74" i="15" s="1"/>
  <c r="M33" i="39"/>
  <c r="M25" i="39"/>
  <c r="M24" i="39"/>
  <c r="M34" i="39"/>
  <c r="H16" i="39"/>
  <c r="I16" i="39" s="1"/>
  <c r="D83" i="16"/>
  <c r="D67" i="16"/>
  <c r="D71" i="16"/>
  <c r="D75" i="16"/>
  <c r="D81" i="16"/>
  <c r="D154" i="16"/>
  <c r="D61" i="16"/>
  <c r="D64" i="16"/>
  <c r="D129" i="16"/>
  <c r="D160" i="16"/>
  <c r="D73" i="16"/>
  <c r="D74" i="16"/>
  <c r="D77" i="16"/>
  <c r="D78" i="16"/>
  <c r="D85" i="16"/>
  <c r="F112" i="16"/>
  <c r="D9" i="16" s="1"/>
  <c r="D80" i="16"/>
  <c r="D65" i="16"/>
  <c r="D69" i="16"/>
  <c r="I135" i="16"/>
  <c r="G11" i="16" s="1"/>
  <c r="D133" i="16"/>
  <c r="I148" i="16"/>
  <c r="G10" i="16" s="1"/>
  <c r="D145" i="16"/>
  <c r="E69" i="27"/>
  <c r="C68" i="15" s="1"/>
  <c r="AT51" i="3" s="1"/>
  <c r="E73" i="27"/>
  <c r="C72" i="15" s="1"/>
  <c r="AW51" i="3" s="1"/>
  <c r="E79" i="27"/>
  <c r="C78" i="15" s="1"/>
  <c r="BA51" i="3" s="1"/>
  <c r="D62" i="16"/>
  <c r="D127" i="16"/>
  <c r="D131" i="16"/>
  <c r="D134" i="16"/>
  <c r="F148" i="16"/>
  <c r="D10" i="16" s="1"/>
  <c r="D143" i="16"/>
  <c r="D147" i="16"/>
  <c r="E161" i="16"/>
  <c r="C12" i="16" s="1"/>
  <c r="I161" i="16"/>
  <c r="G12" i="16" s="1"/>
  <c r="D158" i="16"/>
  <c r="F87" i="16"/>
  <c r="D8" i="16" s="1"/>
  <c r="H87" i="16"/>
  <c r="F8" i="16" s="1"/>
  <c r="E135" i="16"/>
  <c r="C11" i="16" s="1"/>
  <c r="D118" i="16"/>
  <c r="D63" i="16"/>
  <c r="D66" i="16"/>
  <c r="D72" i="16"/>
  <c r="D86" i="16"/>
  <c r="D95" i="16"/>
  <c r="D99" i="16"/>
  <c r="D103" i="16"/>
  <c r="D107" i="16"/>
  <c r="D111" i="16"/>
  <c r="F135" i="16"/>
  <c r="D11" i="16" s="1"/>
  <c r="D126" i="16"/>
  <c r="D156" i="16"/>
  <c r="E9" i="27"/>
  <c r="E10" i="27"/>
  <c r="E11" i="27"/>
  <c r="C10" i="15" s="1"/>
  <c r="E51" i="3" s="1"/>
  <c r="E15" i="27"/>
  <c r="E16" i="27"/>
  <c r="C15" i="15" s="1"/>
  <c r="I51" i="3" s="1"/>
  <c r="E19" i="27"/>
  <c r="E20" i="27"/>
  <c r="E27" i="27"/>
  <c r="C26" i="15" s="1"/>
  <c r="Q51" i="3" s="1"/>
  <c r="E29" i="27"/>
  <c r="E30" i="27"/>
  <c r="E31" i="27"/>
  <c r="E33" i="27"/>
  <c r="C32" i="15" s="1"/>
  <c r="U51" i="3" s="1"/>
  <c r="E38" i="27"/>
  <c r="E39" i="27"/>
  <c r="E40" i="27"/>
  <c r="E43" i="27"/>
  <c r="E44" i="27"/>
  <c r="E49" i="27"/>
  <c r="AR47" i="3"/>
  <c r="G87" i="16"/>
  <c r="E8" i="16" s="1"/>
  <c r="D70" i="16"/>
  <c r="D79" i="16"/>
  <c r="D82" i="16"/>
  <c r="D97" i="16"/>
  <c r="D101" i="16"/>
  <c r="D105" i="16"/>
  <c r="D109" i="16"/>
  <c r="H135" i="16"/>
  <c r="F11" i="16" s="1"/>
  <c r="I87" i="16"/>
  <c r="G8" i="16" s="1"/>
  <c r="H112" i="16"/>
  <c r="F9" i="16" s="1"/>
  <c r="G112" i="16"/>
  <c r="E9" i="16" s="1"/>
  <c r="D96" i="16"/>
  <c r="D100" i="16"/>
  <c r="D104" i="16"/>
  <c r="G135" i="16"/>
  <c r="E11" i="16" s="1"/>
  <c r="H148" i="16"/>
  <c r="F10" i="16" s="1"/>
  <c r="G148" i="16"/>
  <c r="E10" i="16" s="1"/>
  <c r="D144" i="16"/>
  <c r="G161" i="16"/>
  <c r="E12" i="16" s="1"/>
  <c r="F161" i="16"/>
  <c r="D12" i="16" s="1"/>
  <c r="E70" i="27"/>
  <c r="E50" i="27"/>
  <c r="E51" i="27"/>
  <c r="E52" i="27"/>
  <c r="E54" i="27"/>
  <c r="E59" i="27"/>
  <c r="E60" i="27"/>
  <c r="E62" i="27"/>
  <c r="E63" i="27"/>
  <c r="E64" i="27"/>
  <c r="E76" i="27"/>
  <c r="T8" i="9"/>
  <c r="D60" i="16"/>
  <c r="D68" i="16"/>
  <c r="D76" i="16"/>
  <c r="D84" i="16"/>
  <c r="D94" i="16"/>
  <c r="D98" i="16"/>
  <c r="D102" i="16"/>
  <c r="D106" i="16"/>
  <c r="D130" i="16"/>
  <c r="D146" i="16"/>
  <c r="D157" i="16"/>
  <c r="D47" i="17"/>
  <c r="D55" i="17"/>
  <c r="D63" i="17"/>
  <c r="D70" i="17"/>
  <c r="E77" i="17"/>
  <c r="C9" i="17" s="1"/>
  <c r="E41" i="21" s="1"/>
  <c r="I77" i="17"/>
  <c r="G9" i="17" s="1"/>
  <c r="G116" i="17"/>
  <c r="E11" i="17" s="1"/>
  <c r="D111" i="17"/>
  <c r="E109" i="18"/>
  <c r="C11" i="18" s="1"/>
  <c r="E53" i="21" s="1"/>
  <c r="D92" i="18"/>
  <c r="I109" i="18"/>
  <c r="G11" i="18" s="1"/>
  <c r="I53" i="21" s="1"/>
  <c r="D105" i="18"/>
  <c r="G64" i="19"/>
  <c r="E8" i="19" s="1"/>
  <c r="E77" i="19"/>
  <c r="C9" i="19" s="1"/>
  <c r="D70" i="19"/>
  <c r="I77" i="19"/>
  <c r="G9" i="19" s="1"/>
  <c r="D73" i="19"/>
  <c r="D110" i="16"/>
  <c r="D128" i="16"/>
  <c r="D45" i="17"/>
  <c r="D53" i="17"/>
  <c r="D61" i="17"/>
  <c r="D91" i="17"/>
  <c r="E116" i="17"/>
  <c r="C11" i="17" s="1"/>
  <c r="D141" i="16"/>
  <c r="E148" i="16"/>
  <c r="C10" i="16" s="1"/>
  <c r="D93" i="16"/>
  <c r="E112" i="16"/>
  <c r="C9" i="16" s="1"/>
  <c r="I112" i="16"/>
  <c r="G9" i="16" s="1"/>
  <c r="D108" i="16"/>
  <c r="D132" i="16"/>
  <c r="D142" i="16"/>
  <c r="H161" i="16"/>
  <c r="F12" i="16" s="1"/>
  <c r="D159" i="16"/>
  <c r="D49" i="17"/>
  <c r="D57" i="17"/>
  <c r="D73" i="17"/>
  <c r="F64" i="18"/>
  <c r="D8" i="18" s="1"/>
  <c r="F47" i="21" s="1"/>
  <c r="G64" i="18"/>
  <c r="E8" i="18" s="1"/>
  <c r="G109" i="18"/>
  <c r="E11" i="18" s="1"/>
  <c r="G53" i="21" s="1"/>
  <c r="G77" i="19"/>
  <c r="E9" i="19" s="1"/>
  <c r="F93" i="19"/>
  <c r="D10" i="19" s="1"/>
  <c r="D88" i="19"/>
  <c r="E87" i="16"/>
  <c r="C8" i="16" s="1"/>
  <c r="D42" i="18"/>
  <c r="D58" i="18"/>
  <c r="D71" i="18"/>
  <c r="D45" i="19"/>
  <c r="D53" i="19"/>
  <c r="D61" i="19"/>
  <c r="E93" i="19"/>
  <c r="C10" i="19" s="1"/>
  <c r="D53" i="20"/>
  <c r="D62" i="20"/>
  <c r="D82" i="20"/>
  <c r="H99" i="20"/>
  <c r="F10" i="20" s="1"/>
  <c r="E18" i="27"/>
  <c r="E55" i="27"/>
  <c r="D155" i="16"/>
  <c r="D84" i="17"/>
  <c r="D48" i="18"/>
  <c r="D56" i="18"/>
  <c r="E64" i="18"/>
  <c r="C8" i="18" s="1"/>
  <c r="E47" i="21" s="1"/>
  <c r="F64" i="19"/>
  <c r="D8" i="19" s="1"/>
  <c r="D43" i="19"/>
  <c r="D51" i="19"/>
  <c r="D59" i="19"/>
  <c r="H93" i="19"/>
  <c r="F10" i="19" s="1"/>
  <c r="D91" i="19"/>
  <c r="D99" i="19"/>
  <c r="G63" i="20"/>
  <c r="E8" i="20" s="1"/>
  <c r="D45" i="20"/>
  <c r="D54" i="20"/>
  <c r="D57" i="20"/>
  <c r="E63" i="20"/>
  <c r="C8" i="20" s="1"/>
  <c r="D69" i="20"/>
  <c r="H76" i="20"/>
  <c r="F9" i="20" s="1"/>
  <c r="D83" i="20"/>
  <c r="D96" i="20"/>
  <c r="E21" i="27"/>
  <c r="C20" i="15" s="1"/>
  <c r="M51" i="3" s="1"/>
  <c r="E26" i="27"/>
  <c r="D46" i="18"/>
  <c r="D62" i="18"/>
  <c r="D83" i="18"/>
  <c r="D49" i="19"/>
  <c r="D57" i="19"/>
  <c r="D89" i="19"/>
  <c r="D49" i="20"/>
  <c r="D55" i="20"/>
  <c r="D94" i="20"/>
  <c r="E99" i="20"/>
  <c r="C10" i="20" s="1"/>
  <c r="E17" i="23"/>
  <c r="B37" i="23"/>
  <c r="C30" i="23" s="1"/>
  <c r="D80" i="27"/>
  <c r="D93" i="15" s="1"/>
  <c r="H63" i="20"/>
  <c r="F8" i="20" s="1"/>
  <c r="D43" i="20"/>
  <c r="D51" i="20"/>
  <c r="D59" i="20"/>
  <c r="F99" i="20"/>
  <c r="D10" i="20" s="1"/>
  <c r="D98" i="20"/>
  <c r="E13" i="27"/>
  <c r="E14" i="27"/>
  <c r="E23" i="27"/>
  <c r="C22" i="15" s="1"/>
  <c r="N51" i="3" s="1"/>
  <c r="E25" i="27"/>
  <c r="C24" i="15" s="1"/>
  <c r="O51" i="3" s="1"/>
  <c r="E34" i="27"/>
  <c r="E35" i="27"/>
  <c r="C34" i="15" s="1"/>
  <c r="W51" i="3" s="1"/>
  <c r="E45" i="27"/>
  <c r="E47" i="27"/>
  <c r="E56" i="27"/>
  <c r="E58" i="27"/>
  <c r="C19" i="49"/>
  <c r="B11" i="49"/>
  <c r="I21" i="48"/>
  <c r="D23" i="51"/>
  <c r="D87" i="51"/>
  <c r="D151" i="51"/>
  <c r="D46" i="51"/>
  <c r="D157" i="51"/>
  <c r="O28" i="51" l="1"/>
  <c r="H28" i="51" s="1"/>
  <c r="H41" i="51" s="1"/>
  <c r="H42" i="51" s="1"/>
  <c r="H44" i="51" s="1"/>
  <c r="H33" i="16"/>
  <c r="P28" i="51"/>
  <c r="I28" i="51" s="1"/>
  <c r="I41" i="51" s="1"/>
  <c r="I42" i="51" s="1"/>
  <c r="I33" i="16"/>
  <c r="N28" i="51"/>
  <c r="G28" i="51" s="1"/>
  <c r="G41" i="51" s="1"/>
  <c r="G42" i="51" s="1"/>
  <c r="G45" i="51" s="1"/>
  <c r="G33" i="16"/>
  <c r="L28" i="51"/>
  <c r="E33" i="16"/>
  <c r="M28" i="51"/>
  <c r="F28" i="51" s="1"/>
  <c r="F41" i="51" s="1"/>
  <c r="F42" i="51" s="1"/>
  <c r="F44" i="51" s="1"/>
  <c r="F33" i="16"/>
  <c r="I77" i="51"/>
  <c r="I79" i="51" s="1"/>
  <c r="E112" i="51"/>
  <c r="I147" i="51"/>
  <c r="I150" i="51" s="1"/>
  <c r="H112" i="51"/>
  <c r="H77" i="51"/>
  <c r="H79" i="51" s="1"/>
  <c r="H147" i="51"/>
  <c r="H150" i="51" s="1"/>
  <c r="G112" i="51"/>
  <c r="G115" i="51" s="1"/>
  <c r="F77" i="51"/>
  <c r="F79" i="51" s="1"/>
  <c r="I112" i="51"/>
  <c r="I115" i="51" s="1"/>
  <c r="E147" i="51"/>
  <c r="E149" i="51" s="1"/>
  <c r="G77" i="51"/>
  <c r="G80" i="51" s="1"/>
  <c r="G147" i="51"/>
  <c r="F112" i="51"/>
  <c r="F113" i="51" s="1"/>
  <c r="F147" i="51"/>
  <c r="F149" i="51" s="1"/>
  <c r="G182" i="51"/>
  <c r="G185" i="51" s="1"/>
  <c r="F182" i="51"/>
  <c r="F183" i="51" s="1"/>
  <c r="E182" i="51"/>
  <c r="E185" i="51" s="1"/>
  <c r="H182" i="51"/>
  <c r="I182" i="51"/>
  <c r="I184" i="51" s="1"/>
  <c r="D30" i="21"/>
  <c r="D76" i="21"/>
  <c r="D56" i="21"/>
  <c r="D68" i="21"/>
  <c r="D181" i="51"/>
  <c r="D76" i="51"/>
  <c r="E77" i="51"/>
  <c r="E79" i="51" s="1"/>
  <c r="D146" i="51"/>
  <c r="C27" i="23"/>
  <c r="B84" i="15"/>
  <c r="C33" i="23"/>
  <c r="D33" i="23" s="1"/>
  <c r="F33" i="23" s="1"/>
  <c r="C25" i="23"/>
  <c r="D25" i="23" s="1"/>
  <c r="F25" i="23" s="1"/>
  <c r="I8" i="22" s="1"/>
  <c r="B29" i="15" s="1"/>
  <c r="C22" i="23"/>
  <c r="D22" i="23" s="1"/>
  <c r="F22" i="23" s="1"/>
  <c r="E8" i="22" s="1"/>
  <c r="B13" i="15" s="1"/>
  <c r="C24" i="23"/>
  <c r="D24" i="23" s="1"/>
  <c r="F24" i="23" s="1"/>
  <c r="H8" i="22" s="1"/>
  <c r="B25" i="15" s="1"/>
  <c r="C21" i="23"/>
  <c r="D21" i="23" s="1"/>
  <c r="C31" i="23"/>
  <c r="D31" i="23" s="1"/>
  <c r="F31" i="23" s="1"/>
  <c r="P8" i="22" s="1"/>
  <c r="B58" i="15" s="1"/>
  <c r="C36" i="23"/>
  <c r="C34" i="23"/>
  <c r="D34" i="23" s="1"/>
  <c r="F34" i="23" s="1"/>
  <c r="C32" i="23"/>
  <c r="D32" i="23" s="1"/>
  <c r="F32" i="23" s="1"/>
  <c r="Q8" i="22" s="1"/>
  <c r="C23" i="23"/>
  <c r="D23" i="23" s="1"/>
  <c r="F23" i="23" s="1"/>
  <c r="F8" i="22" s="1"/>
  <c r="B18" i="15" s="1"/>
  <c r="C28" i="23"/>
  <c r="D28" i="23" s="1"/>
  <c r="F28" i="23" s="1"/>
  <c r="L8" i="22" s="1"/>
  <c r="B43" i="15" s="1"/>
  <c r="C26" i="23"/>
  <c r="D26" i="23" s="1"/>
  <c r="F26" i="23" s="1"/>
  <c r="J8" i="22" s="1"/>
  <c r="B33" i="15" s="1"/>
  <c r="C29" i="23"/>
  <c r="D29" i="23" s="1"/>
  <c r="F29" i="23" s="1"/>
  <c r="N8" i="22" s="1"/>
  <c r="B49" i="15" s="1"/>
  <c r="C35" i="23"/>
  <c r="D35" i="23" s="1"/>
  <c r="F35" i="23" s="1"/>
  <c r="D74" i="21"/>
  <c r="D92" i="21"/>
  <c r="E77" i="15"/>
  <c r="K77" i="15" s="1"/>
  <c r="D25" i="21"/>
  <c r="H26" i="21" s="1"/>
  <c r="H63" i="50"/>
  <c r="F20" i="16" s="1"/>
  <c r="G61" i="50"/>
  <c r="G60" i="50" s="1"/>
  <c r="F61" i="50"/>
  <c r="F60" i="50" s="1"/>
  <c r="E61" i="50"/>
  <c r="I61" i="50"/>
  <c r="I60" i="50" s="1"/>
  <c r="E74" i="15"/>
  <c r="K74" i="15" s="1"/>
  <c r="D27" i="23"/>
  <c r="F27" i="23" s="1"/>
  <c r="K8" i="22" s="1"/>
  <c r="B38" i="15" s="1"/>
  <c r="D30" i="23"/>
  <c r="F30" i="23" s="1"/>
  <c r="O8" i="22" s="1"/>
  <c r="B54" i="15" s="1"/>
  <c r="D36" i="23"/>
  <c r="F36" i="23" s="1"/>
  <c r="B9" i="20"/>
  <c r="D11" i="20"/>
  <c r="D43" i="4" s="1"/>
  <c r="G11" i="20"/>
  <c r="G43" i="4" s="1"/>
  <c r="D76" i="20"/>
  <c r="E11" i="20"/>
  <c r="E43" i="4" s="1"/>
  <c r="G12" i="19"/>
  <c r="G37" i="4" s="1"/>
  <c r="F12" i="19"/>
  <c r="F37" i="4" s="1"/>
  <c r="D116" i="19"/>
  <c r="B11" i="19"/>
  <c r="D93" i="19"/>
  <c r="D86" i="18"/>
  <c r="C37" i="15"/>
  <c r="X51" i="3" s="1"/>
  <c r="F12" i="18"/>
  <c r="D77" i="18"/>
  <c r="D53" i="21"/>
  <c r="E54" i="21" s="1"/>
  <c r="B10" i="18"/>
  <c r="B9" i="18"/>
  <c r="G12" i="18"/>
  <c r="D93" i="17"/>
  <c r="B8" i="17"/>
  <c r="D116" i="17"/>
  <c r="D64" i="17"/>
  <c r="D12" i="17"/>
  <c r="G16" i="31"/>
  <c r="G28" i="28"/>
  <c r="H28" i="28" s="1"/>
  <c r="I28" i="28" s="1"/>
  <c r="G19" i="28"/>
  <c r="H19" i="28" s="1"/>
  <c r="E41" i="27"/>
  <c r="C40" i="15" s="1"/>
  <c r="AA51" i="3" s="1"/>
  <c r="D111" i="51"/>
  <c r="D13" i="51"/>
  <c r="AG110" i="3" s="1"/>
  <c r="AI110" i="3"/>
  <c r="D63" i="20"/>
  <c r="D64" i="18"/>
  <c r="B10" i="17"/>
  <c r="E12" i="17"/>
  <c r="G45" i="21"/>
  <c r="F12" i="17"/>
  <c r="H39" i="21"/>
  <c r="D39" i="21" s="1"/>
  <c r="I40" i="21" s="1"/>
  <c r="F11" i="20"/>
  <c r="F43" i="4" s="1"/>
  <c r="G12" i="17"/>
  <c r="I41" i="21"/>
  <c r="D64" i="19"/>
  <c r="D49" i="21"/>
  <c r="I50" i="21" s="1"/>
  <c r="E12" i="18"/>
  <c r="G47" i="21"/>
  <c r="B11" i="17"/>
  <c r="E45" i="21"/>
  <c r="T20" i="9"/>
  <c r="B5" i="4" s="1"/>
  <c r="B7" i="4" s="1"/>
  <c r="D99" i="20"/>
  <c r="D77" i="17"/>
  <c r="D109" i="18"/>
  <c r="P57" i="57"/>
  <c r="D43" i="21"/>
  <c r="E44" i="21" s="1"/>
  <c r="D51" i="21"/>
  <c r="E52" i="21" s="1"/>
  <c r="I23" i="48"/>
  <c r="C65" i="27" s="1"/>
  <c r="G110" i="28" s="1"/>
  <c r="H110" i="28" s="1"/>
  <c r="I110" i="28" s="1"/>
  <c r="C17" i="16"/>
  <c r="D10" i="21"/>
  <c r="D64" i="21"/>
  <c r="D62" i="21"/>
  <c r="D80" i="21"/>
  <c r="D98" i="21"/>
  <c r="D96" i="21"/>
  <c r="D94" i="21"/>
  <c r="D90" i="21"/>
  <c r="D88" i="21"/>
  <c r="D86" i="21"/>
  <c r="D84" i="21"/>
  <c r="D82" i="21"/>
  <c r="D78" i="21"/>
  <c r="D72" i="21"/>
  <c r="D70" i="21"/>
  <c r="D34" i="21"/>
  <c r="D32" i="21"/>
  <c r="D28" i="21"/>
  <c r="D24" i="21"/>
  <c r="E13" i="16"/>
  <c r="G35" i="21" s="1"/>
  <c r="D161" i="16"/>
  <c r="E71" i="15"/>
  <c r="AZ51" i="3"/>
  <c r="AX51" i="3"/>
  <c r="M35" i="39"/>
  <c r="M23" i="39"/>
  <c r="D135" i="16"/>
  <c r="B11" i="16"/>
  <c r="E68" i="15"/>
  <c r="G55" i="3"/>
  <c r="C13" i="15"/>
  <c r="G51" i="3" s="1"/>
  <c r="AN55" i="3"/>
  <c r="C58" i="15"/>
  <c r="AN51" i="3" s="1"/>
  <c r="Z55" i="3"/>
  <c r="C39" i="15"/>
  <c r="T55" i="3"/>
  <c r="C30" i="15"/>
  <c r="T51" i="3" s="1"/>
  <c r="L55" i="3"/>
  <c r="C19" i="15"/>
  <c r="L51" i="3" s="1"/>
  <c r="V55" i="3"/>
  <c r="C33" i="15"/>
  <c r="V51" i="3" s="1"/>
  <c r="F55" i="3"/>
  <c r="C12" i="15"/>
  <c r="F51" i="3" s="1"/>
  <c r="P55" i="3"/>
  <c r="C25" i="15"/>
  <c r="AQ55" i="3"/>
  <c r="C62" i="15"/>
  <c r="AQ51" i="3" s="1"/>
  <c r="AJ55" i="3"/>
  <c r="C53" i="15"/>
  <c r="AJ51" i="3" s="1"/>
  <c r="AU55" i="3"/>
  <c r="C69" i="15"/>
  <c r="AC55" i="3"/>
  <c r="C43" i="15"/>
  <c r="AC51" i="3" s="1"/>
  <c r="Y55" i="3"/>
  <c r="C38" i="15"/>
  <c r="Y51" i="3" s="1"/>
  <c r="S55" i="3"/>
  <c r="C29" i="15"/>
  <c r="S51" i="3" s="1"/>
  <c r="K55" i="3"/>
  <c r="C18" i="15"/>
  <c r="K51" i="3" s="1"/>
  <c r="D55" i="3"/>
  <c r="C9" i="15"/>
  <c r="D51" i="3" s="1"/>
  <c r="AM55" i="3"/>
  <c r="C57" i="15"/>
  <c r="AM51" i="3" s="1"/>
  <c r="AE55" i="3"/>
  <c r="C46" i="15"/>
  <c r="AE51" i="3" s="1"/>
  <c r="AK55" i="3"/>
  <c r="C54" i="15"/>
  <c r="AK51" i="3" s="1"/>
  <c r="AP55" i="3"/>
  <c r="C61" i="15"/>
  <c r="AP51" i="3" s="1"/>
  <c r="AI55" i="3"/>
  <c r="C51" i="15"/>
  <c r="AI51" i="3" s="1"/>
  <c r="AB55" i="3"/>
  <c r="C42" i="15"/>
  <c r="AB51" i="3" s="1"/>
  <c r="R55" i="3"/>
  <c r="C28" i="15"/>
  <c r="C55" i="3"/>
  <c r="C8" i="15"/>
  <c r="AR55" i="3"/>
  <c r="C63" i="15"/>
  <c r="AR51" i="3" s="1"/>
  <c r="AG55" i="3"/>
  <c r="C49" i="15"/>
  <c r="AG51" i="3" s="1"/>
  <c r="AF55" i="3"/>
  <c r="C48" i="15"/>
  <c r="AL55" i="3"/>
  <c r="C55" i="15"/>
  <c r="AL51" i="3" s="1"/>
  <c r="AD55" i="3"/>
  <c r="C44" i="15"/>
  <c r="AD51" i="3" s="1"/>
  <c r="J55" i="3"/>
  <c r="C17" i="15"/>
  <c r="J51" i="3" s="1"/>
  <c r="AY55" i="3"/>
  <c r="C75" i="15"/>
  <c r="AY51" i="3" s="1"/>
  <c r="AO55" i="3"/>
  <c r="C59" i="15"/>
  <c r="AO51" i="3" s="1"/>
  <c r="AH55" i="3"/>
  <c r="C50" i="15"/>
  <c r="H55" i="3"/>
  <c r="C14" i="15"/>
  <c r="H51" i="3" s="1"/>
  <c r="F13" i="16"/>
  <c r="H35" i="21" s="1"/>
  <c r="D89" i="15"/>
  <c r="AA55" i="3"/>
  <c r="E32" i="15"/>
  <c r="U55" i="3"/>
  <c r="E26" i="15"/>
  <c r="Q55" i="3"/>
  <c r="E10" i="15"/>
  <c r="E55" i="3"/>
  <c r="E15" i="15"/>
  <c r="I55" i="3"/>
  <c r="G13" i="16"/>
  <c r="I35" i="21" s="1"/>
  <c r="D112" i="16"/>
  <c r="D148" i="16"/>
  <c r="D13" i="16"/>
  <c r="F35" i="21" s="1"/>
  <c r="E24" i="15"/>
  <c r="O55" i="3"/>
  <c r="D84" i="15"/>
  <c r="AS55" i="3"/>
  <c r="C13" i="16"/>
  <c r="E35" i="21" s="1"/>
  <c r="B8" i="16"/>
  <c r="B9" i="16"/>
  <c r="I16" i="40" s="1"/>
  <c r="I17" i="40" s="1"/>
  <c r="C12" i="17"/>
  <c r="B9" i="19"/>
  <c r="B12" i="16"/>
  <c r="I185" i="51"/>
  <c r="H148" i="51"/>
  <c r="D87" i="15"/>
  <c r="N55" i="3"/>
  <c r="B10" i="20"/>
  <c r="D12" i="18"/>
  <c r="E12" i="19"/>
  <c r="E37" i="4" s="1"/>
  <c r="B9" i="17"/>
  <c r="D87" i="16"/>
  <c r="H114" i="51"/>
  <c r="H113" i="51"/>
  <c r="H115" i="51"/>
  <c r="I148" i="51"/>
  <c r="G78" i="51"/>
  <c r="G79" i="51"/>
  <c r="E114" i="51"/>
  <c r="E115" i="51"/>
  <c r="E113" i="51"/>
  <c r="G150" i="51"/>
  <c r="G148" i="51"/>
  <c r="G149" i="51"/>
  <c r="H184" i="51"/>
  <c r="H183" i="51"/>
  <c r="H185" i="51"/>
  <c r="E60" i="50"/>
  <c r="B19" i="49"/>
  <c r="C19" i="16"/>
  <c r="E34" i="15"/>
  <c r="W55" i="3"/>
  <c r="E20" i="15"/>
  <c r="M55" i="3"/>
  <c r="D60" i="21"/>
  <c r="D66" i="21"/>
  <c r="D88" i="15"/>
  <c r="B11" i="18"/>
  <c r="E22" i="15"/>
  <c r="D58" i="21"/>
  <c r="C11" i="20"/>
  <c r="B8" i="20"/>
  <c r="D12" i="19"/>
  <c r="D37" i="4" s="1"/>
  <c r="B8" i="19"/>
  <c r="B8" i="18"/>
  <c r="C12" i="18"/>
  <c r="B10" i="19"/>
  <c r="C12" i="19"/>
  <c r="B10" i="16"/>
  <c r="D86" i="15"/>
  <c r="D77" i="19"/>
  <c r="H149" i="51" l="1"/>
  <c r="F150" i="51"/>
  <c r="D33" i="16"/>
  <c r="I80" i="51"/>
  <c r="E184" i="51"/>
  <c r="E183" i="51"/>
  <c r="Q28" i="51"/>
  <c r="H80" i="51"/>
  <c r="H199" i="51" s="1"/>
  <c r="I114" i="51"/>
  <c r="I113" i="51"/>
  <c r="G114" i="51"/>
  <c r="F115" i="51"/>
  <c r="E28" i="51"/>
  <c r="E41" i="51" s="1"/>
  <c r="F185" i="51"/>
  <c r="G113" i="51"/>
  <c r="D113" i="51" s="1"/>
  <c r="F114" i="51"/>
  <c r="D147" i="51"/>
  <c r="H78" i="51"/>
  <c r="I78" i="51"/>
  <c r="I183" i="51"/>
  <c r="I202" i="51" s="1"/>
  <c r="F78" i="51"/>
  <c r="D112" i="51"/>
  <c r="F45" i="51"/>
  <c r="F80" i="51"/>
  <c r="H201" i="51"/>
  <c r="G201" i="51"/>
  <c r="H200" i="51"/>
  <c r="F184" i="51"/>
  <c r="H202" i="51"/>
  <c r="F148" i="51"/>
  <c r="F201" i="51" s="1"/>
  <c r="G199" i="51"/>
  <c r="E200" i="51"/>
  <c r="F43" i="51"/>
  <c r="E148" i="51"/>
  <c r="E150" i="51"/>
  <c r="D150" i="51" s="1"/>
  <c r="I149" i="51"/>
  <c r="I201" i="51" s="1"/>
  <c r="G183" i="51"/>
  <c r="G184" i="51"/>
  <c r="D182" i="51"/>
  <c r="H45" i="51"/>
  <c r="H43" i="51"/>
  <c r="G44" i="51"/>
  <c r="G43" i="51"/>
  <c r="I26" i="21"/>
  <c r="F26" i="21"/>
  <c r="E26" i="21"/>
  <c r="L74" i="15"/>
  <c r="I77" i="15"/>
  <c r="J77" i="15"/>
  <c r="H77" i="15"/>
  <c r="AZ63" i="3" s="1"/>
  <c r="AX59" i="3"/>
  <c r="L77" i="15"/>
  <c r="AZ59" i="3"/>
  <c r="L61" i="14"/>
  <c r="L62" i="14" s="1"/>
  <c r="G26" i="21"/>
  <c r="L20" i="15"/>
  <c r="H20" i="15"/>
  <c r="M63" i="3" s="1"/>
  <c r="K20" i="15"/>
  <c r="J20" i="15"/>
  <c r="I20" i="15"/>
  <c r="L26" i="15"/>
  <c r="K26" i="15"/>
  <c r="J26" i="15"/>
  <c r="I26" i="15"/>
  <c r="H26" i="15"/>
  <c r="Q63" i="3" s="1"/>
  <c r="J24" i="15"/>
  <c r="I24" i="15"/>
  <c r="K24" i="15"/>
  <c r="H24" i="15"/>
  <c r="O63" i="3" s="1"/>
  <c r="L24" i="15"/>
  <c r="I32" i="15"/>
  <c r="L32" i="15"/>
  <c r="K32" i="15"/>
  <c r="H32" i="15"/>
  <c r="U63" i="3" s="1"/>
  <c r="J32" i="15"/>
  <c r="H10" i="15"/>
  <c r="E63" i="3" s="1"/>
  <c r="I10" i="15"/>
  <c r="L10" i="15"/>
  <c r="K10" i="15"/>
  <c r="J10" i="15"/>
  <c r="H34" i="15"/>
  <c r="W63" i="3" s="1"/>
  <c r="L34" i="15"/>
  <c r="K34" i="15"/>
  <c r="J34" i="15"/>
  <c r="I34" i="15"/>
  <c r="F21" i="16"/>
  <c r="K67" i="3"/>
  <c r="I63" i="50"/>
  <c r="G20" i="16" s="1"/>
  <c r="F63" i="50"/>
  <c r="D20" i="16" s="1"/>
  <c r="G63" i="50"/>
  <c r="E20" i="16" s="1"/>
  <c r="C61" i="50"/>
  <c r="B62" i="15"/>
  <c r="Q51" i="22"/>
  <c r="H74" i="15"/>
  <c r="AX63" i="3" s="1"/>
  <c r="I74" i="15"/>
  <c r="J74" i="15"/>
  <c r="H44" i="21"/>
  <c r="E40" i="15"/>
  <c r="H40" i="15" s="1"/>
  <c r="AA63" i="3" s="1"/>
  <c r="H52" i="21"/>
  <c r="I52" i="21"/>
  <c r="G50" i="21"/>
  <c r="E50" i="21"/>
  <c r="H50" i="21"/>
  <c r="F52" i="21"/>
  <c r="G52" i="21"/>
  <c r="F50" i="21"/>
  <c r="G20" i="31"/>
  <c r="U8" i="22"/>
  <c r="U51" i="22" s="1"/>
  <c r="B72" i="15" s="1"/>
  <c r="AW47" i="3" s="1"/>
  <c r="T8" i="22"/>
  <c r="T51" i="22" s="1"/>
  <c r="B69" i="15" s="1"/>
  <c r="E69" i="15" s="1"/>
  <c r="I69" i="15" s="1"/>
  <c r="V8" i="22"/>
  <c r="V51" i="22" s="1"/>
  <c r="B75" i="15" s="1"/>
  <c r="W8" i="22"/>
  <c r="W51" i="22" s="1"/>
  <c r="B78" i="15" s="1"/>
  <c r="G31" i="4"/>
  <c r="E31" i="4"/>
  <c r="G54" i="21"/>
  <c r="F31" i="4"/>
  <c r="I54" i="21"/>
  <c r="D47" i="21"/>
  <c r="G48" i="21" s="1"/>
  <c r="F54" i="21"/>
  <c r="D31" i="4"/>
  <c r="H54" i="21"/>
  <c r="G40" i="21"/>
  <c r="G25" i="4"/>
  <c r="F44" i="21"/>
  <c r="I44" i="21"/>
  <c r="E40" i="21"/>
  <c r="D41" i="21"/>
  <c r="D25" i="4"/>
  <c r="F40" i="21"/>
  <c r="E25" i="4"/>
  <c r="H40" i="21"/>
  <c r="G44" i="21"/>
  <c r="F25" i="4"/>
  <c r="I22" i="15"/>
  <c r="E78" i="51"/>
  <c r="E80" i="51"/>
  <c r="D77" i="51"/>
  <c r="G96" i="28"/>
  <c r="H96" i="28" s="1"/>
  <c r="I96" i="28" s="1"/>
  <c r="G107" i="28"/>
  <c r="H107" i="28" s="1"/>
  <c r="I107" i="28" s="1"/>
  <c r="J22" i="15"/>
  <c r="B12" i="18"/>
  <c r="C31" i="4"/>
  <c r="K22" i="15"/>
  <c r="D45" i="21"/>
  <c r="H22" i="15"/>
  <c r="D185" i="51"/>
  <c r="B11" i="20"/>
  <c r="B43" i="4" s="1"/>
  <c r="C43" i="4"/>
  <c r="H68" i="15"/>
  <c r="L68" i="15"/>
  <c r="I68" i="15"/>
  <c r="K68" i="15"/>
  <c r="J68" i="15"/>
  <c r="B12" i="19"/>
  <c r="B37" i="4" s="1"/>
  <c r="C37" i="4"/>
  <c r="B12" i="17"/>
  <c r="C25" i="4"/>
  <c r="AV59" i="3"/>
  <c r="L71" i="15"/>
  <c r="K71" i="15"/>
  <c r="J71" i="15"/>
  <c r="H71" i="15"/>
  <c r="AV63" i="3" s="1"/>
  <c r="I71" i="15"/>
  <c r="S57" i="57"/>
  <c r="Q57" i="57"/>
  <c r="E107" i="34" s="1"/>
  <c r="E108" i="34" s="1"/>
  <c r="F108" i="34" s="1"/>
  <c r="L22" i="15"/>
  <c r="G106" i="28"/>
  <c r="H106" i="28" s="1"/>
  <c r="I106" i="28" s="1"/>
  <c r="G99" i="28"/>
  <c r="H99" i="28" s="1"/>
  <c r="I99" i="28" s="1"/>
  <c r="G100" i="28"/>
  <c r="H100" i="28" s="1"/>
  <c r="I100" i="28" s="1"/>
  <c r="G101" i="28"/>
  <c r="H101" i="28" s="1"/>
  <c r="I101" i="28" s="1"/>
  <c r="C66" i="27"/>
  <c r="G56" i="28" s="1"/>
  <c r="H56" i="28" s="1"/>
  <c r="I56" i="28" s="1"/>
  <c r="G91" i="28"/>
  <c r="H91" i="28" s="1"/>
  <c r="I91" i="28" s="1"/>
  <c r="C18" i="16"/>
  <c r="B18" i="16" s="1"/>
  <c r="E65" i="27"/>
  <c r="C64" i="15" s="1"/>
  <c r="AS51" i="3" s="1"/>
  <c r="G104" i="28"/>
  <c r="H104" i="28" s="1"/>
  <c r="I104" i="28" s="1"/>
  <c r="C224" i="28"/>
  <c r="G102" i="28"/>
  <c r="H102" i="28" s="1"/>
  <c r="I102" i="28" s="1"/>
  <c r="B17" i="16"/>
  <c r="D67" i="3"/>
  <c r="AT59" i="3"/>
  <c r="E61" i="15"/>
  <c r="E55" i="15"/>
  <c r="E12" i="15"/>
  <c r="E19" i="15"/>
  <c r="F22" i="16"/>
  <c r="F19" i="4" s="1"/>
  <c r="H37" i="21"/>
  <c r="E46" i="15"/>
  <c r="E57" i="15"/>
  <c r="E17" i="15"/>
  <c r="E42" i="15"/>
  <c r="E59" i="15"/>
  <c r="E63" i="15"/>
  <c r="E14" i="15"/>
  <c r="P51" i="3"/>
  <c r="C87" i="15"/>
  <c r="AH51" i="3"/>
  <c r="E50" i="15"/>
  <c r="AF51" i="3"/>
  <c r="E48" i="15"/>
  <c r="R51" i="3"/>
  <c r="E28" i="15"/>
  <c r="E51" i="15"/>
  <c r="E53" i="15"/>
  <c r="AU51" i="3"/>
  <c r="C89" i="15"/>
  <c r="Z51" i="3"/>
  <c r="E39" i="15"/>
  <c r="E30" i="15"/>
  <c r="E44" i="15"/>
  <c r="C51" i="3"/>
  <c r="C86" i="15"/>
  <c r="E8" i="15"/>
  <c r="C88" i="15"/>
  <c r="X55" i="3"/>
  <c r="E37" i="15"/>
  <c r="E59" i="3"/>
  <c r="U59" i="3"/>
  <c r="D79" i="15"/>
  <c r="I59" i="3"/>
  <c r="Q59" i="3"/>
  <c r="D79" i="51"/>
  <c r="N59" i="3"/>
  <c r="C37" i="23"/>
  <c r="M59" i="3"/>
  <c r="L51" i="22"/>
  <c r="B19" i="16"/>
  <c r="F67" i="3"/>
  <c r="N51" i="22"/>
  <c r="P51" i="22"/>
  <c r="I51" i="22"/>
  <c r="D90" i="15"/>
  <c r="D94" i="15" s="1"/>
  <c r="J51" i="22"/>
  <c r="E63" i="50"/>
  <c r="D115" i="51"/>
  <c r="O51" i="22"/>
  <c r="B13" i="16"/>
  <c r="D148" i="51"/>
  <c r="E51" i="22"/>
  <c r="F51" i="22"/>
  <c r="H51" i="22"/>
  <c r="K51" i="22"/>
  <c r="W59" i="3"/>
  <c r="D13" i="4"/>
  <c r="I44" i="51"/>
  <c r="I45" i="51"/>
  <c r="I43" i="51"/>
  <c r="O59" i="3"/>
  <c r="E62" i="15"/>
  <c r="AQ47" i="3"/>
  <c r="F202" i="51" l="1"/>
  <c r="G198" i="51"/>
  <c r="E202" i="51"/>
  <c r="I200" i="51"/>
  <c r="F200" i="51"/>
  <c r="I199" i="51"/>
  <c r="G200" i="51"/>
  <c r="D114" i="51"/>
  <c r="D28" i="51"/>
  <c r="D80" i="51"/>
  <c r="D183" i="51"/>
  <c r="D184" i="51"/>
  <c r="I198" i="51"/>
  <c r="H198" i="51"/>
  <c r="F198" i="51"/>
  <c r="F199" i="51"/>
  <c r="D149" i="51"/>
  <c r="G202" i="51"/>
  <c r="E201" i="51"/>
  <c r="D201" i="51" s="1"/>
  <c r="D78" i="51"/>
  <c r="E199" i="51"/>
  <c r="S59" i="57"/>
  <c r="D26" i="21"/>
  <c r="E42" i="51"/>
  <c r="D41" i="51"/>
  <c r="I48" i="15"/>
  <c r="H48" i="15"/>
  <c r="J48" i="15"/>
  <c r="L48" i="15"/>
  <c r="K48" i="15"/>
  <c r="I59" i="15"/>
  <c r="H59" i="15"/>
  <c r="AO63" i="3" s="1"/>
  <c r="L59" i="15"/>
  <c r="K59" i="15"/>
  <c r="J59" i="15"/>
  <c r="H28" i="15"/>
  <c r="R63" i="3" s="1"/>
  <c r="K28" i="15"/>
  <c r="I28" i="15"/>
  <c r="L28" i="15"/>
  <c r="J28" i="15"/>
  <c r="K51" i="15"/>
  <c r="J51" i="15"/>
  <c r="I51" i="15"/>
  <c r="H51" i="15"/>
  <c r="AI63" i="3" s="1"/>
  <c r="L51" i="15"/>
  <c r="H44" i="15"/>
  <c r="L44" i="15"/>
  <c r="K44" i="15"/>
  <c r="J44" i="15"/>
  <c r="I44" i="15"/>
  <c r="J42" i="15"/>
  <c r="I42" i="15"/>
  <c r="L42" i="15"/>
  <c r="H42" i="15"/>
  <c r="AB63" i="3" s="1"/>
  <c r="K42" i="15"/>
  <c r="H55" i="15"/>
  <c r="AL63" i="3" s="1"/>
  <c r="K55" i="15"/>
  <c r="L55" i="15"/>
  <c r="J55" i="15"/>
  <c r="I55" i="15"/>
  <c r="I62" i="15"/>
  <c r="H62" i="15"/>
  <c r="AQ63" i="3" s="1"/>
  <c r="K62" i="15"/>
  <c r="L62" i="15"/>
  <c r="J62" i="15"/>
  <c r="AA59" i="3"/>
  <c r="L50" i="15"/>
  <c r="K50" i="15"/>
  <c r="J50" i="15"/>
  <c r="I50" i="15"/>
  <c r="H50" i="15"/>
  <c r="AH63" i="3" s="1"/>
  <c r="K17" i="15"/>
  <c r="J17" i="15"/>
  <c r="I17" i="15"/>
  <c r="L17" i="15"/>
  <c r="H17" i="15"/>
  <c r="J63" i="3" s="1"/>
  <c r="L61" i="15"/>
  <c r="H61" i="15"/>
  <c r="AP63" i="3" s="1"/>
  <c r="K61" i="15"/>
  <c r="J61" i="15"/>
  <c r="I61" i="15"/>
  <c r="J30" i="15"/>
  <c r="L30" i="15"/>
  <c r="I30" i="15"/>
  <c r="H30" i="15"/>
  <c r="T63" i="3" s="1"/>
  <c r="K30" i="15"/>
  <c r="J63" i="15"/>
  <c r="I63" i="15"/>
  <c r="H63" i="15"/>
  <c r="AR63" i="3" s="1"/>
  <c r="K63" i="15"/>
  <c r="L63" i="15"/>
  <c r="I19" i="15"/>
  <c r="J19" i="15"/>
  <c r="H19" i="15"/>
  <c r="L63" i="3" s="1"/>
  <c r="L19" i="15"/>
  <c r="K19" i="15"/>
  <c r="J8" i="15"/>
  <c r="I8" i="15"/>
  <c r="K8" i="15"/>
  <c r="H8" i="15"/>
  <c r="L8" i="15"/>
  <c r="K57" i="15"/>
  <c r="J57" i="15"/>
  <c r="L57" i="15"/>
  <c r="I57" i="15"/>
  <c r="H57" i="15"/>
  <c r="AM63" i="3" s="1"/>
  <c r="J53" i="15"/>
  <c r="K53" i="15"/>
  <c r="I53" i="15"/>
  <c r="H53" i="15"/>
  <c r="L53" i="15"/>
  <c r="K46" i="15"/>
  <c r="J46" i="15"/>
  <c r="L46" i="15"/>
  <c r="I46" i="15"/>
  <c r="H46" i="15"/>
  <c r="AE63" i="3" s="1"/>
  <c r="J40" i="15"/>
  <c r="AD63" i="3"/>
  <c r="J67" i="3"/>
  <c r="E21" i="16"/>
  <c r="D21" i="16"/>
  <c r="I67" i="3"/>
  <c r="G21" i="16"/>
  <c r="L67" i="3"/>
  <c r="C62" i="50"/>
  <c r="L40" i="15"/>
  <c r="K40" i="15"/>
  <c r="Q62" i="57"/>
  <c r="D40" i="21"/>
  <c r="D52" i="21"/>
  <c r="D50" i="21"/>
  <c r="D54" i="21"/>
  <c r="G83" i="28"/>
  <c r="H83" i="28" s="1"/>
  <c r="I83" i="28" s="1"/>
  <c r="BA47" i="3"/>
  <c r="E78" i="15"/>
  <c r="J78" i="15" s="1"/>
  <c r="E75" i="15"/>
  <c r="L75" i="15" s="1"/>
  <c r="AY47" i="3"/>
  <c r="AU47" i="3"/>
  <c r="E72" i="15"/>
  <c r="J72" i="15" s="1"/>
  <c r="B89" i="15"/>
  <c r="AU59" i="3"/>
  <c r="L69" i="15"/>
  <c r="J69" i="15"/>
  <c r="K69" i="15"/>
  <c r="H69" i="15"/>
  <c r="AU63" i="3" s="1"/>
  <c r="I48" i="21"/>
  <c r="L37" i="15" s="1"/>
  <c r="F48" i="21"/>
  <c r="I37" i="15" s="1"/>
  <c r="E48" i="21"/>
  <c r="H37" i="15" s="1"/>
  <c r="H48" i="21"/>
  <c r="K37" i="15" s="1"/>
  <c r="I40" i="15"/>
  <c r="B31" i="4"/>
  <c r="H46" i="21"/>
  <c r="K15" i="15" s="1"/>
  <c r="F46" i="21"/>
  <c r="I15" i="15" s="1"/>
  <c r="I46" i="21"/>
  <c r="L15" i="15" s="1"/>
  <c r="E46" i="21"/>
  <c r="D44" i="21"/>
  <c r="B25" i="4"/>
  <c r="G46" i="21"/>
  <c r="J15" i="15" s="1"/>
  <c r="G42" i="21"/>
  <c r="F42" i="21"/>
  <c r="H42" i="21"/>
  <c r="E42" i="21"/>
  <c r="I42" i="21"/>
  <c r="I87" i="15"/>
  <c r="K87" i="15"/>
  <c r="J87" i="15"/>
  <c r="AT63" i="3"/>
  <c r="C84" i="15"/>
  <c r="AI59" i="3"/>
  <c r="L14" i="15"/>
  <c r="K14" i="15"/>
  <c r="J14" i="15"/>
  <c r="I14" i="15"/>
  <c r="H14" i="15"/>
  <c r="H63" i="3" s="1"/>
  <c r="E67" i="3"/>
  <c r="L12" i="15"/>
  <c r="H12" i="15"/>
  <c r="K12" i="15"/>
  <c r="J12" i="15"/>
  <c r="I12" i="15"/>
  <c r="J37" i="15"/>
  <c r="I39" i="15"/>
  <c r="H39" i="15"/>
  <c r="Z63" i="3" s="1"/>
  <c r="L39" i="15"/>
  <c r="K39" i="15"/>
  <c r="J39" i="15"/>
  <c r="AB59" i="3"/>
  <c r="L87" i="15"/>
  <c r="E64" i="15"/>
  <c r="E84" i="15" s="1"/>
  <c r="C80" i="27"/>
  <c r="L59" i="3"/>
  <c r="E66" i="27"/>
  <c r="C65" i="15" s="1"/>
  <c r="G94" i="28"/>
  <c r="H94" i="28" s="1"/>
  <c r="I94" i="28" s="1"/>
  <c r="AP59" i="3"/>
  <c r="F59" i="3"/>
  <c r="AL59" i="3"/>
  <c r="J59" i="3"/>
  <c r="H59" i="3"/>
  <c r="AR59" i="3"/>
  <c r="AM59" i="3"/>
  <c r="AE59" i="3"/>
  <c r="AJ59" i="3"/>
  <c r="AO59" i="3"/>
  <c r="C59" i="3"/>
  <c r="AH59" i="3"/>
  <c r="AD59" i="3"/>
  <c r="T59" i="3"/>
  <c r="Z59" i="3"/>
  <c r="AF59" i="3"/>
  <c r="R59" i="3"/>
  <c r="X59" i="3"/>
  <c r="E18" i="15"/>
  <c r="K47" i="3"/>
  <c r="E33" i="15"/>
  <c r="V47" i="3"/>
  <c r="E58" i="15"/>
  <c r="AN47" i="3"/>
  <c r="H87" i="15"/>
  <c r="M87" i="15" s="1"/>
  <c r="N63" i="3"/>
  <c r="E25" i="15"/>
  <c r="P47" i="3"/>
  <c r="B87" i="15"/>
  <c r="E13" i="15"/>
  <c r="B24" i="4" s="1"/>
  <c r="G47" i="3"/>
  <c r="C63" i="50"/>
  <c r="C66" i="50" s="1"/>
  <c r="D66" i="50" s="1"/>
  <c r="C20" i="16"/>
  <c r="D91" i="15"/>
  <c r="D11" i="4"/>
  <c r="D14" i="4" s="1"/>
  <c r="E29" i="15"/>
  <c r="S47" i="3"/>
  <c r="E49" i="15"/>
  <c r="AG47" i="3"/>
  <c r="E43" i="15"/>
  <c r="AC47" i="3"/>
  <c r="AQ59" i="3"/>
  <c r="E38" i="15"/>
  <c r="B30" i="4" s="1"/>
  <c r="Y47" i="3"/>
  <c r="B88" i="15"/>
  <c r="G19" i="31"/>
  <c r="G21" i="31" s="1"/>
  <c r="E54" i="15"/>
  <c r="AK47" i="3"/>
  <c r="F21" i="23"/>
  <c r="D37" i="23"/>
  <c r="D200" i="51" l="1"/>
  <c r="D199" i="51"/>
  <c r="E44" i="51"/>
  <c r="D44" i="51" s="1"/>
  <c r="D42" i="51"/>
  <c r="E45" i="51"/>
  <c r="D45" i="51" s="1"/>
  <c r="E43" i="51"/>
  <c r="K78" i="15"/>
  <c r="L33" i="15"/>
  <c r="K33" i="15"/>
  <c r="H33" i="15"/>
  <c r="V63" i="3" s="1"/>
  <c r="J33" i="15"/>
  <c r="I33" i="15"/>
  <c r="I18" i="15"/>
  <c r="L18" i="15"/>
  <c r="J18" i="15"/>
  <c r="K18" i="15"/>
  <c r="H18" i="15"/>
  <c r="K63" i="3" s="1"/>
  <c r="L54" i="15"/>
  <c r="G42" i="4" s="1"/>
  <c r="G44" i="4" s="1"/>
  <c r="K54" i="15"/>
  <c r="F42" i="4" s="1"/>
  <c r="F44" i="4" s="1"/>
  <c r="I54" i="15"/>
  <c r="D42" i="4" s="1"/>
  <c r="D44" i="4" s="1"/>
  <c r="J54" i="15"/>
  <c r="E42" i="4" s="1"/>
  <c r="E44" i="4" s="1"/>
  <c r="H54" i="15"/>
  <c r="C42" i="4" s="1"/>
  <c r="C44" i="4" s="1"/>
  <c r="K29" i="15"/>
  <c r="L29" i="15"/>
  <c r="J29" i="15"/>
  <c r="I29" i="15"/>
  <c r="H29" i="15"/>
  <c r="S63" i="3" s="1"/>
  <c r="L43" i="15"/>
  <c r="K43" i="15"/>
  <c r="I43" i="15"/>
  <c r="H43" i="15"/>
  <c r="AC63" i="3" s="1"/>
  <c r="J43" i="15"/>
  <c r="J25" i="15"/>
  <c r="I25" i="15"/>
  <c r="L25" i="15"/>
  <c r="H25" i="15"/>
  <c r="P63" i="3" s="1"/>
  <c r="K25" i="15"/>
  <c r="I49" i="15"/>
  <c r="D36" i="4" s="1"/>
  <c r="D38" i="4" s="1"/>
  <c r="J49" i="15"/>
  <c r="E36" i="4" s="1"/>
  <c r="E38" i="4" s="1"/>
  <c r="H49" i="15"/>
  <c r="C36" i="4" s="1"/>
  <c r="C38" i="4" s="1"/>
  <c r="L49" i="15"/>
  <c r="G36" i="4" s="1"/>
  <c r="G38" i="4" s="1"/>
  <c r="K49" i="15"/>
  <c r="F36" i="4" s="1"/>
  <c r="F38" i="4" s="1"/>
  <c r="I58" i="15"/>
  <c r="D48" i="4" s="1"/>
  <c r="D50" i="4" s="1"/>
  <c r="J58" i="15"/>
  <c r="E48" i="4" s="1"/>
  <c r="E50" i="4" s="1"/>
  <c r="H58" i="15"/>
  <c r="C48" i="4" s="1"/>
  <c r="C50" i="4" s="1"/>
  <c r="L58" i="15"/>
  <c r="G48" i="4" s="1"/>
  <c r="G50" i="4" s="1"/>
  <c r="K58" i="15"/>
  <c r="F48" i="4" s="1"/>
  <c r="F50" i="4" s="1"/>
  <c r="B48" i="4"/>
  <c r="B36" i="4"/>
  <c r="B42" i="4"/>
  <c r="I72" i="15"/>
  <c r="I37" i="21"/>
  <c r="G22" i="16"/>
  <c r="G19" i="4" s="1"/>
  <c r="F37" i="21"/>
  <c r="D22" i="16"/>
  <c r="D19" i="4" s="1"/>
  <c r="G37" i="21"/>
  <c r="E22" i="16"/>
  <c r="E19" i="4" s="1"/>
  <c r="K72" i="15"/>
  <c r="L72" i="15"/>
  <c r="AW59" i="3"/>
  <c r="H72" i="15"/>
  <c r="AW63" i="3" s="1"/>
  <c r="D42" i="21"/>
  <c r="D48" i="21"/>
  <c r="H75" i="15"/>
  <c r="AY63" i="3" s="1"/>
  <c r="I75" i="15"/>
  <c r="J75" i="15"/>
  <c r="J89" i="15" s="1"/>
  <c r="E89" i="15"/>
  <c r="H78" i="15"/>
  <c r="BA63" i="3" s="1"/>
  <c r="K75" i="15"/>
  <c r="AY59" i="3"/>
  <c r="I78" i="15"/>
  <c r="BA59" i="3"/>
  <c r="L78" i="15"/>
  <c r="F63" i="3"/>
  <c r="E22" i="31"/>
  <c r="D22" i="31"/>
  <c r="F22" i="31"/>
  <c r="C22" i="31"/>
  <c r="L38" i="15"/>
  <c r="G30" i="4" s="1"/>
  <c r="G32" i="4" s="1"/>
  <c r="K38" i="15"/>
  <c r="F30" i="4" s="1"/>
  <c r="F32" i="4" s="1"/>
  <c r="J38" i="15"/>
  <c r="E30" i="4" s="1"/>
  <c r="E32" i="4" s="1"/>
  <c r="I38" i="15"/>
  <c r="D30" i="4" s="1"/>
  <c r="D32" i="4" s="1"/>
  <c r="H38" i="15"/>
  <c r="C30" i="4" s="1"/>
  <c r="C32" i="4" s="1"/>
  <c r="I13" i="15"/>
  <c r="D24" i="4" s="1"/>
  <c r="D26" i="4" s="1"/>
  <c r="H13" i="15"/>
  <c r="G63" i="3" s="1"/>
  <c r="K13" i="15"/>
  <c r="F24" i="4" s="1"/>
  <c r="F26" i="4" s="1"/>
  <c r="J13" i="15"/>
  <c r="E24" i="4" s="1"/>
  <c r="E26" i="4" s="1"/>
  <c r="L13" i="15"/>
  <c r="G24" i="4" s="1"/>
  <c r="G26" i="4" s="1"/>
  <c r="D46" i="21"/>
  <c r="H15" i="15"/>
  <c r="I63" i="3" s="1"/>
  <c r="AJ63" i="3"/>
  <c r="AF63" i="3"/>
  <c r="AS59" i="3"/>
  <c r="E80" i="27"/>
  <c r="C93" i="15" s="1"/>
  <c r="C13" i="4" s="1"/>
  <c r="C85" i="15"/>
  <c r="C90" i="15" s="1"/>
  <c r="E65" i="15"/>
  <c r="B18" i="4" s="1"/>
  <c r="C79" i="15"/>
  <c r="L86" i="15"/>
  <c r="L79" i="15"/>
  <c r="J86" i="15"/>
  <c r="J79" i="15"/>
  <c r="K86" i="15"/>
  <c r="K79" i="15"/>
  <c r="H86" i="15"/>
  <c r="M86" i="15" s="1"/>
  <c r="H79" i="15"/>
  <c r="C63" i="3"/>
  <c r="I79" i="15"/>
  <c r="I86" i="15"/>
  <c r="X63" i="3"/>
  <c r="D46" i="23"/>
  <c r="AC59" i="3"/>
  <c r="AN59" i="3"/>
  <c r="V59" i="3"/>
  <c r="D8" i="22"/>
  <c r="B9" i="15" s="1"/>
  <c r="F37" i="23"/>
  <c r="AK59" i="3"/>
  <c r="Y59" i="3"/>
  <c r="E88" i="15"/>
  <c r="AG59" i="3"/>
  <c r="S59" i="3"/>
  <c r="B20" i="16"/>
  <c r="G67" i="3" s="1"/>
  <c r="H67" i="3"/>
  <c r="C21" i="16"/>
  <c r="E37" i="21" s="1"/>
  <c r="G59" i="3"/>
  <c r="P59" i="3"/>
  <c r="E87" i="15"/>
  <c r="K59" i="3"/>
  <c r="E198" i="51" l="1"/>
  <c r="D198" i="51" s="1"/>
  <c r="D43" i="51"/>
  <c r="L89" i="15"/>
  <c r="I89" i="15"/>
  <c r="K89" i="15"/>
  <c r="H89" i="15"/>
  <c r="G22" i="31"/>
  <c r="K88" i="15"/>
  <c r="I88" i="15"/>
  <c r="J88" i="15"/>
  <c r="L88" i="15"/>
  <c r="AN63" i="3"/>
  <c r="AG63" i="3"/>
  <c r="C24" i="4"/>
  <c r="C26" i="4" s="1"/>
  <c r="Y63" i="3"/>
  <c r="AK63" i="3"/>
  <c r="C94" i="15"/>
  <c r="C11" i="4"/>
  <c r="C14" i="4" s="1"/>
  <c r="C91" i="15"/>
  <c r="E85" i="15"/>
  <c r="H22" i="16"/>
  <c r="D37" i="21"/>
  <c r="H88" i="15"/>
  <c r="M88" i="15" s="1"/>
  <c r="D51" i="22"/>
  <c r="C8" i="22"/>
  <c r="C51" i="22" s="1"/>
  <c r="C7" i="24" s="1"/>
  <c r="B21" i="16"/>
  <c r="C22" i="16"/>
  <c r="M89" i="15" l="1"/>
  <c r="F38" i="21"/>
  <c r="I65" i="15" s="1"/>
  <c r="I85" i="15" s="1"/>
  <c r="G38" i="21"/>
  <c r="J65" i="15" s="1"/>
  <c r="J85" i="15" s="1"/>
  <c r="H38" i="21"/>
  <c r="K65" i="15" s="1"/>
  <c r="K85" i="15" s="1"/>
  <c r="I38" i="21"/>
  <c r="L65" i="15" s="1"/>
  <c r="L85" i="15" s="1"/>
  <c r="E38" i="21"/>
  <c r="H65" i="15" s="1"/>
  <c r="H85" i="15" s="1"/>
  <c r="B22" i="16"/>
  <c r="C19" i="4"/>
  <c r="E9" i="15"/>
  <c r="D47" i="3"/>
  <c r="B86" i="15"/>
  <c r="B90" i="15" s="1"/>
  <c r="B79" i="15"/>
  <c r="C31" i="24"/>
  <c r="B93" i="15"/>
  <c r="L9" i="15" l="1"/>
  <c r="K9" i="15"/>
  <c r="J9" i="15"/>
  <c r="I9" i="15"/>
  <c r="H9" i="15"/>
  <c r="D63" i="3" s="1"/>
  <c r="B32" i="4"/>
  <c r="B38" i="4"/>
  <c r="B44" i="4"/>
  <c r="B26" i="4"/>
  <c r="B50" i="4"/>
  <c r="M85" i="15"/>
  <c r="B94" i="15"/>
  <c r="B12" i="4"/>
  <c r="E13" i="4" s="1"/>
  <c r="B91" i="15"/>
  <c r="B11" i="4"/>
  <c r="D35" i="21"/>
  <c r="H23" i="16"/>
  <c r="B19" i="4"/>
  <c r="B20" i="4" s="1"/>
  <c r="D59" i="3"/>
  <c r="E86" i="15"/>
  <c r="E90" i="15" s="1"/>
  <c r="E79" i="15"/>
  <c r="H36" i="21" l="1"/>
  <c r="K64" i="15" s="1"/>
  <c r="F18" i="4" s="1"/>
  <c r="G36" i="21"/>
  <c r="J64" i="15" s="1"/>
  <c r="E18" i="4" s="1"/>
  <c r="I36" i="21"/>
  <c r="L64" i="15" s="1"/>
  <c r="G18" i="4" s="1"/>
  <c r="F36" i="21"/>
  <c r="I64" i="15" s="1"/>
  <c r="D18" i="4" s="1"/>
  <c r="E36" i="21"/>
  <c r="H64" i="15" s="1"/>
  <c r="C18" i="4" s="1"/>
  <c r="B14" i="4"/>
  <c r="E91" i="15"/>
  <c r="E11" i="4"/>
  <c r="E14" i="4" s="1"/>
  <c r="D36" i="21" l="1"/>
  <c r="D38" i="21"/>
  <c r="I84" i="15"/>
  <c r="I90" i="15" s="1"/>
  <c r="I91" i="15" s="1"/>
  <c r="D20" i="4"/>
  <c r="F20" i="4"/>
  <c r="K84" i="15"/>
  <c r="K90" i="15" s="1"/>
  <c r="K91" i="15" s="1"/>
  <c r="J84" i="15"/>
  <c r="J90" i="15" s="1"/>
  <c r="J91" i="15" s="1"/>
  <c r="E20" i="4"/>
  <c r="L84" i="15"/>
  <c r="L90" i="15" s="1"/>
  <c r="L91" i="15" s="1"/>
  <c r="G20" i="4"/>
  <c r="H84" i="15"/>
  <c r="C20" i="4"/>
  <c r="AS63" i="3"/>
  <c r="H90" i="15" l="1"/>
  <c r="M84" i="15"/>
  <c r="H91" i="15" l="1"/>
  <c r="M91" i="15" s="1"/>
  <c r="M90" i="15"/>
  <c r="E203" i="51" l="1"/>
  <c r="D202" i="51"/>
  <c r="G203" i="51"/>
  <c r="H203" i="51"/>
  <c r="F203" i="51"/>
  <c r="I203" i="51"/>
  <c r="D203" i="51" l="1"/>
  <c r="F206" i="51" s="1"/>
  <c r="I206" i="51" l="1"/>
  <c r="G206" i="51"/>
  <c r="L188" i="51"/>
  <c r="L189" i="51" s="1"/>
  <c r="M188" i="51"/>
  <c r="M189" i="51" s="1"/>
  <c r="N188" i="51"/>
  <c r="N189" i="51" s="1"/>
  <c r="O188" i="51"/>
  <c r="O189" i="51" s="1"/>
  <c r="P188" i="51"/>
  <c r="P189" i="51" s="1"/>
  <c r="M48" i="51"/>
  <c r="L48" i="51"/>
  <c r="N48" i="51"/>
  <c r="P48" i="51"/>
  <c r="O48" i="51"/>
  <c r="L83" i="51"/>
  <c r="P83" i="51"/>
  <c r="O83" i="51"/>
  <c r="M83" i="51"/>
  <c r="N83" i="51"/>
  <c r="L118" i="51"/>
  <c r="N118" i="51"/>
  <c r="P118" i="51"/>
  <c r="O118" i="51"/>
  <c r="H206" i="51"/>
  <c r="M118" i="51"/>
  <c r="N153" i="51"/>
  <c r="M153" i="51"/>
  <c r="P153" i="51"/>
  <c r="E206" i="51"/>
  <c r="O153" i="51"/>
  <c r="L153" i="51"/>
  <c r="L49" i="51" l="1"/>
  <c r="E49" i="51" s="1"/>
  <c r="E48" i="51"/>
  <c r="D206" i="51"/>
  <c r="O49" i="51"/>
  <c r="H49" i="51" s="1"/>
  <c r="H50" i="51" s="1"/>
  <c r="P49" i="51"/>
  <c r="I49" i="51" s="1"/>
  <c r="N49" i="51"/>
  <c r="G49" i="51" s="1"/>
  <c r="M49" i="51"/>
  <c r="F49" i="51" s="1"/>
  <c r="Q48" i="51"/>
  <c r="G48" i="51"/>
  <c r="H48" i="51"/>
  <c r="F48" i="51"/>
  <c r="I48" i="51"/>
  <c r="E50" i="51" l="1"/>
  <c r="E7" i="51" s="1"/>
  <c r="D48" i="51"/>
  <c r="G50" i="51"/>
  <c r="G53" i="51" s="1"/>
  <c r="F50" i="51"/>
  <c r="D49" i="51"/>
  <c r="H7" i="51"/>
  <c r="H53" i="51"/>
  <c r="Q49" i="51"/>
  <c r="I50" i="51"/>
  <c r="G7" i="51" l="1"/>
  <c r="E53" i="51"/>
  <c r="E11" i="21"/>
  <c r="D110" i="3"/>
  <c r="H11" i="21"/>
  <c r="G110" i="3"/>
  <c r="F7" i="51"/>
  <c r="F53" i="51"/>
  <c r="D50" i="51"/>
  <c r="I51" i="51" s="1"/>
  <c r="I53" i="51"/>
  <c r="I7" i="51"/>
  <c r="G11" i="21"/>
  <c r="F110" i="3"/>
  <c r="F51" i="51" l="1"/>
  <c r="E110" i="3"/>
  <c r="D7" i="51"/>
  <c r="C110" i="3" s="1"/>
  <c r="F11" i="21"/>
  <c r="H110" i="3"/>
  <c r="I11" i="21"/>
  <c r="E51" i="51"/>
  <c r="D53" i="51"/>
  <c r="G51" i="51"/>
  <c r="H51" i="51"/>
  <c r="D11" i="21" l="1"/>
  <c r="F12" i="21" s="1"/>
  <c r="F27" i="16" s="1"/>
  <c r="D51" i="51"/>
  <c r="E12" i="21" l="1"/>
  <c r="G12" i="21"/>
  <c r="G27" i="16" s="1"/>
  <c r="H12" i="21"/>
  <c r="H27" i="16" s="1"/>
  <c r="I12" i="21"/>
  <c r="I27" i="16" s="1"/>
  <c r="E27" i="16" l="1"/>
  <c r="D27" i="16" s="1"/>
  <c r="D12" i="21"/>
  <c r="E83" i="51"/>
  <c r="L84" i="51"/>
  <c r="E84" i="51" s="1"/>
  <c r="E85" i="51" l="1"/>
  <c r="E88" i="51" l="1"/>
  <c r="E8" i="51"/>
  <c r="E13" i="21" l="1"/>
  <c r="J110" i="3"/>
  <c r="N84" i="51"/>
  <c r="G84" i="51" s="1"/>
  <c r="O84" i="51"/>
  <c r="H84" i="51" s="1"/>
  <c r="P84" i="51"/>
  <c r="I84" i="51" s="1"/>
  <c r="Q83" i="51"/>
  <c r="M84" i="51"/>
  <c r="F84" i="51" s="1"/>
  <c r="H83" i="51"/>
  <c r="I83" i="51"/>
  <c r="F83" i="51"/>
  <c r="G83" i="51"/>
  <c r="I85" i="51" l="1"/>
  <c r="Q84" i="51"/>
  <c r="F85" i="51"/>
  <c r="F8" i="51" s="1"/>
  <c r="G85" i="51"/>
  <c r="G8" i="51" s="1"/>
  <c r="D84" i="51"/>
  <c r="F13" i="21"/>
  <c r="K110" i="3"/>
  <c r="H85" i="51"/>
  <c r="D83" i="51"/>
  <c r="I88" i="51"/>
  <c r="I8" i="51"/>
  <c r="G88" i="51" l="1"/>
  <c r="F88" i="51"/>
  <c r="H88" i="51"/>
  <c r="H8" i="51"/>
  <c r="D85" i="51"/>
  <c r="G13" i="21"/>
  <c r="L110" i="3"/>
  <c r="I13" i="21"/>
  <c r="N110" i="3"/>
  <c r="E86" i="51" l="1"/>
  <c r="D88" i="51"/>
  <c r="G86" i="51"/>
  <c r="I86" i="51"/>
  <c r="F86" i="51"/>
  <c r="M110" i="3"/>
  <c r="H13" i="21"/>
  <c r="D13" i="21" s="1"/>
  <c r="D8" i="51"/>
  <c r="I110" i="3" s="1"/>
  <c r="H86" i="51"/>
  <c r="E14" i="21" l="1"/>
  <c r="F14" i="21"/>
  <c r="F28" i="16" s="1"/>
  <c r="G14" i="21"/>
  <c r="G28" i="16" s="1"/>
  <c r="I14" i="21"/>
  <c r="I28" i="16" s="1"/>
  <c r="D86" i="51"/>
  <c r="H14" i="21"/>
  <c r="H28" i="16" s="1"/>
  <c r="E28" i="16" l="1"/>
  <c r="D28" i="16" s="1"/>
  <c r="D14" i="21"/>
  <c r="L119" i="51"/>
  <c r="E118" i="51"/>
  <c r="E119" i="51" l="1"/>
  <c r="E120" i="51" l="1"/>
  <c r="E123" i="51" l="1"/>
  <c r="E9" i="51"/>
  <c r="E204" i="51"/>
  <c r="E205" i="51" l="1"/>
  <c r="E15" i="21"/>
  <c r="P110" i="3"/>
  <c r="O119" i="51"/>
  <c r="H119" i="51" s="1"/>
  <c r="P119" i="51"/>
  <c r="I119" i="51" s="1"/>
  <c r="M119" i="51"/>
  <c r="F119" i="51" s="1"/>
  <c r="F120" i="51" s="1"/>
  <c r="F123" i="51" s="1"/>
  <c r="Q118" i="51"/>
  <c r="I118" i="51"/>
  <c r="N119" i="51"/>
  <c r="G119" i="51"/>
  <c r="F118" i="51"/>
  <c r="G118" i="51"/>
  <c r="H118" i="51"/>
  <c r="H120" i="51" l="1"/>
  <c r="D118" i="51"/>
  <c r="F204" i="51"/>
  <c r="F205" i="51" s="1"/>
  <c r="Q119" i="51"/>
  <c r="I120" i="51"/>
  <c r="I9" i="51" s="1"/>
  <c r="H9" i="51"/>
  <c r="H204" i="51"/>
  <c r="H205" i="51" s="1"/>
  <c r="H123" i="51"/>
  <c r="D119" i="51"/>
  <c r="F9" i="51"/>
  <c r="G120" i="51"/>
  <c r="I204" i="51" l="1"/>
  <c r="I205" i="51" s="1"/>
  <c r="I123" i="51"/>
  <c r="S110" i="3"/>
  <c r="H15" i="21"/>
  <c r="G123" i="51"/>
  <c r="G9" i="51"/>
  <c r="G204" i="51"/>
  <c r="D120" i="51"/>
  <c r="Q110" i="3"/>
  <c r="F15" i="21"/>
  <c r="I15" i="21"/>
  <c r="T110" i="3"/>
  <c r="E121" i="51" l="1"/>
  <c r="D123" i="51"/>
  <c r="I121" i="51"/>
  <c r="F121" i="51"/>
  <c r="H121" i="51"/>
  <c r="G205" i="51"/>
  <c r="D204" i="51"/>
  <c r="D205" i="51" s="1"/>
  <c r="G15" i="21"/>
  <c r="D15" i="21" s="1"/>
  <c r="E16" i="21" s="1"/>
  <c r="R110" i="3"/>
  <c r="G121" i="51"/>
  <c r="D9" i="51"/>
  <c r="O110" i="3" s="1"/>
  <c r="D121" i="51" l="1"/>
  <c r="I16" i="21"/>
  <c r="I29" i="16" s="1"/>
  <c r="G16" i="21"/>
  <c r="G29" i="16" s="1"/>
  <c r="H16" i="21"/>
  <c r="H29" i="16" s="1"/>
  <c r="E29" i="16"/>
  <c r="F16" i="21"/>
  <c r="F29" i="16" s="1"/>
  <c r="D29" i="16" l="1"/>
  <c r="D16" i="21"/>
  <c r="L154" i="51"/>
  <c r="E154" i="51" s="1"/>
  <c r="E153" i="51"/>
  <c r="E155" i="51" l="1"/>
  <c r="E10" i="51" s="1"/>
  <c r="E158" i="51" l="1"/>
  <c r="E17" i="21"/>
  <c r="V110" i="3"/>
  <c r="N154" i="51"/>
  <c r="G154" i="51" s="1"/>
  <c r="O154" i="51"/>
  <c r="H154" i="51" s="1"/>
  <c r="M154" i="51"/>
  <c r="Q153" i="51"/>
  <c r="H153" i="51"/>
  <c r="P154" i="51"/>
  <c r="I154" i="51" s="1"/>
  <c r="G153" i="51"/>
  <c r="F153" i="51"/>
  <c r="I153" i="51"/>
  <c r="I155" i="51" l="1"/>
  <c r="I158" i="51" s="1"/>
  <c r="Q154" i="51"/>
  <c r="F154" i="51"/>
  <c r="D153" i="51"/>
  <c r="G155" i="51"/>
  <c r="G158" i="51" s="1"/>
  <c r="H155" i="51"/>
  <c r="I10" i="51"/>
  <c r="G10" i="51" l="1"/>
  <c r="X110" i="3" s="1"/>
  <c r="D154" i="51"/>
  <c r="F155" i="51"/>
  <c r="I17" i="21"/>
  <c r="Z110" i="3"/>
  <c r="H158" i="51"/>
  <c r="H10" i="51"/>
  <c r="G17" i="21" l="1"/>
  <c r="F158" i="51"/>
  <c r="F10" i="51"/>
  <c r="D155" i="51"/>
  <c r="Y110" i="3"/>
  <c r="H17" i="21"/>
  <c r="G156" i="51" l="1"/>
  <c r="I156" i="51"/>
  <c r="D158" i="51"/>
  <c r="F156" i="51"/>
  <c r="E156" i="51"/>
  <c r="H156" i="51"/>
  <c r="D10" i="51"/>
  <c r="U110" i="3" s="1"/>
  <c r="W110" i="3"/>
  <c r="F17" i="21"/>
  <c r="D17" i="21" s="1"/>
  <c r="E18" i="21" s="1"/>
  <c r="E30" i="16" s="1"/>
  <c r="I18" i="21"/>
  <c r="I30" i="16" s="1"/>
  <c r="F18" i="21"/>
  <c r="F30" i="16" s="1"/>
  <c r="H18" i="21"/>
  <c r="H30" i="16" s="1"/>
  <c r="G18" i="21"/>
  <c r="G30" i="16" s="1"/>
  <c r="D156" i="51" l="1"/>
  <c r="D30" i="16"/>
  <c r="D18" i="21"/>
  <c r="H189" i="51"/>
  <c r="F189" i="51"/>
  <c r="Q188" i="51"/>
  <c r="E189" i="51"/>
  <c r="Q189" i="51"/>
  <c r="F188" i="51"/>
  <c r="G189" i="51"/>
  <c r="G188" i="51"/>
  <c r="H188" i="51"/>
  <c r="I188" i="51"/>
  <c r="I189" i="51"/>
  <c r="E188" i="51"/>
  <c r="D188" i="51" l="1"/>
  <c r="G190" i="51"/>
  <c r="G193" i="51" s="1"/>
  <c r="H190" i="51"/>
  <c r="H11" i="51" s="1"/>
  <c r="I190" i="51"/>
  <c r="D189" i="51"/>
  <c r="F190" i="51"/>
  <c r="F193" i="51" s="1"/>
  <c r="I193" i="51"/>
  <c r="I11" i="51"/>
  <c r="E190" i="51"/>
  <c r="G11" i="51"/>
  <c r="H193" i="51" l="1"/>
  <c r="F11" i="51"/>
  <c r="AC110" i="3"/>
  <c r="F12" i="51"/>
  <c r="F19" i="21"/>
  <c r="H19" i="21"/>
  <c r="H12" i="51"/>
  <c r="AE110" i="3"/>
  <c r="AD110" i="3"/>
  <c r="G12" i="51"/>
  <c r="G19" i="21"/>
  <c r="AF110" i="3"/>
  <c r="I19" i="21"/>
  <c r="I12" i="51"/>
  <c r="E193" i="51"/>
  <c r="E11" i="51"/>
  <c r="D190" i="51"/>
  <c r="H21" i="21" l="1"/>
  <c r="H14" i="51"/>
  <c r="AQ110" i="3" s="1"/>
  <c r="D193" i="51"/>
  <c r="I191" i="51"/>
  <c r="G191" i="51"/>
  <c r="F191" i="51"/>
  <c r="H191" i="51"/>
  <c r="D11" i="51"/>
  <c r="AA110" i="3" s="1"/>
  <c r="E19" i="21"/>
  <c r="E12" i="51"/>
  <c r="AB110" i="3"/>
  <c r="E191" i="51"/>
  <c r="F21" i="21"/>
  <c r="F14" i="51"/>
  <c r="AO110" i="3" s="1"/>
  <c r="G14" i="51"/>
  <c r="AP110" i="3" s="1"/>
  <c r="G21" i="21"/>
  <c r="I14" i="51"/>
  <c r="AR110" i="3" s="1"/>
  <c r="I21" i="21"/>
  <c r="D191" i="51" l="1"/>
  <c r="E14" i="51"/>
  <c r="D12" i="51"/>
  <c r="E15" i="51" s="1"/>
  <c r="E21" i="21"/>
  <c r="D19" i="21"/>
  <c r="E20" i="21" s="1"/>
  <c r="AT110" i="3" l="1"/>
  <c r="E31" i="16"/>
  <c r="D21" i="21"/>
  <c r="E22" i="21" s="1"/>
  <c r="E17" i="51"/>
  <c r="AN110" i="3"/>
  <c r="D14" i="51"/>
  <c r="G15" i="51"/>
  <c r="AV110" i="3" s="1"/>
  <c r="H15" i="51"/>
  <c r="AW110" i="3" s="1"/>
  <c r="F15" i="51"/>
  <c r="AU110" i="3" s="1"/>
  <c r="I15" i="51"/>
  <c r="AX110" i="3" s="1"/>
  <c r="F20" i="21"/>
  <c r="F31" i="16" s="1"/>
  <c r="G20" i="21"/>
  <c r="G31" i="16" s="1"/>
  <c r="H20" i="21"/>
  <c r="H31" i="16" s="1"/>
  <c r="I20" i="21"/>
  <c r="I31" i="16" s="1"/>
  <c r="D31" i="16" l="1"/>
  <c r="C114" i="3"/>
  <c r="B59" i="4"/>
  <c r="H22" i="21"/>
  <c r="H32" i="16" s="1"/>
  <c r="F22" i="21"/>
  <c r="F32" i="16" s="1"/>
  <c r="G22" i="21"/>
  <c r="G32" i="16" s="1"/>
  <c r="I22" i="21"/>
  <c r="I32" i="16" s="1"/>
  <c r="D20" i="21"/>
  <c r="E32" i="16"/>
  <c r="B53" i="4"/>
  <c r="B55" i="4" s="1"/>
  <c r="B58" i="4"/>
  <c r="AM110" i="3"/>
  <c r="D15" i="51"/>
  <c r="AS110" i="3" s="1"/>
  <c r="D32" i="16" l="1"/>
  <c r="D22"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<sst xmlns="http://schemas.openxmlformats.org/spreadsheetml/2006/main" count="4525" uniqueCount="2426">
  <si>
    <t>Medical Services Division</t>
  </si>
  <si>
    <t>Facility</t>
  </si>
  <si>
    <t>Reporting Period</t>
  </si>
  <si>
    <t>From:</t>
  </si>
  <si>
    <t>To:</t>
  </si>
  <si>
    <t>Completed</t>
  </si>
  <si>
    <t>Schedule</t>
  </si>
  <si>
    <t>Description</t>
  </si>
  <si>
    <t>Schedule Provided</t>
  </si>
  <si>
    <t>Not Applicable</t>
  </si>
  <si>
    <t>A</t>
  </si>
  <si>
    <t>General Information and Certification</t>
  </si>
  <si>
    <t>A-2</t>
  </si>
  <si>
    <t>Census Data</t>
  </si>
  <si>
    <t>B-2a</t>
  </si>
  <si>
    <t>Case Mix Census Data</t>
  </si>
  <si>
    <t>B-2b</t>
  </si>
  <si>
    <t>Leave Census Data</t>
  </si>
  <si>
    <t>B-2c</t>
  </si>
  <si>
    <t>B-3</t>
  </si>
  <si>
    <t>Case Mix Census Data by Payor Sources</t>
  </si>
  <si>
    <t xml:space="preserve">C-1 </t>
  </si>
  <si>
    <t>Cost Summary and Allocation</t>
  </si>
  <si>
    <t>C-2a</t>
  </si>
  <si>
    <t>Allocation of Property &amp; Passthrough Costs</t>
  </si>
  <si>
    <t>C-2c</t>
  </si>
  <si>
    <t>Allocation of Nursing Costs</t>
  </si>
  <si>
    <t>C-2i</t>
  </si>
  <si>
    <t>Allocation of Administration Costs</t>
  </si>
  <si>
    <t>C-2l</t>
  </si>
  <si>
    <t>C-2m</t>
  </si>
  <si>
    <t>Allocation of Housekeeping Costs</t>
  </si>
  <si>
    <t>Statistical Data</t>
  </si>
  <si>
    <t>Statement of Facility Cost</t>
  </si>
  <si>
    <t>Fringe Benefits</t>
  </si>
  <si>
    <t>Cost Reconciliation</t>
  </si>
  <si>
    <t>TB</t>
  </si>
  <si>
    <t>Adjustments / Reclassifications Summary</t>
  </si>
  <si>
    <t>D-1</t>
  </si>
  <si>
    <t>Adjustments to Cost</t>
  </si>
  <si>
    <t>D-2</t>
  </si>
  <si>
    <t>Reclassifications to Cost</t>
  </si>
  <si>
    <t>Top Management Compensation</t>
  </si>
  <si>
    <t>Administration Cost Allocation</t>
  </si>
  <si>
    <t>Dues, Contributions and Advertising Adjustment</t>
  </si>
  <si>
    <t>Summary of Home Office Costs</t>
  </si>
  <si>
    <t>F</t>
  </si>
  <si>
    <t>G</t>
  </si>
  <si>
    <t>Compensation</t>
  </si>
  <si>
    <t>Related Party Lease or Rental</t>
  </si>
  <si>
    <t>I</t>
  </si>
  <si>
    <t>Report of Nursing Facility Owner / Operator</t>
  </si>
  <si>
    <t>J</t>
  </si>
  <si>
    <t>Depreciation</t>
  </si>
  <si>
    <t>K</t>
  </si>
  <si>
    <t>Interest</t>
  </si>
  <si>
    <t>L</t>
  </si>
  <si>
    <t>Lease or Rental Information</t>
  </si>
  <si>
    <t>P</t>
  </si>
  <si>
    <t>Employee and Contracted Labor Information</t>
  </si>
  <si>
    <t>S</t>
  </si>
  <si>
    <t>Higher Education Costs</t>
  </si>
  <si>
    <t>T</t>
  </si>
  <si>
    <t>Summary of Bad Debt Costs</t>
  </si>
  <si>
    <t>U</t>
  </si>
  <si>
    <t>Software Costs</t>
  </si>
  <si>
    <t>W</t>
  </si>
  <si>
    <t>Square Footage</t>
  </si>
  <si>
    <t>Medicaid ID</t>
  </si>
  <si>
    <t>NF Licensed Beds</t>
  </si>
  <si>
    <t>NF Private Beds</t>
  </si>
  <si>
    <t>NF Semi Private Beds</t>
  </si>
  <si>
    <t>NF Other Beds</t>
  </si>
  <si>
    <t>NF Private Rooms</t>
  </si>
  <si>
    <t>NF Semi Private Rooms</t>
  </si>
  <si>
    <t>NF Other Rooms</t>
  </si>
  <si>
    <t>BC Licensed Beds</t>
  </si>
  <si>
    <t>BC Private Beds</t>
  </si>
  <si>
    <t>BC Semi Private Beds</t>
  </si>
  <si>
    <t>BC Other Beds</t>
  </si>
  <si>
    <t>BC Private Rooms</t>
  </si>
  <si>
    <t>BC Semi Private Rooms</t>
  </si>
  <si>
    <t>BC Other Rooms</t>
  </si>
  <si>
    <t>AL Licensed Beds</t>
  </si>
  <si>
    <t>Hospital Licensed Beds</t>
  </si>
  <si>
    <t>Other Licensed Beds</t>
  </si>
  <si>
    <t>Schedule C-1 Total Costs</t>
  </si>
  <si>
    <t>Therapies Salaries Total Costs</t>
  </si>
  <si>
    <t>Therapies FB Total Costs</t>
  </si>
  <si>
    <t>Therapies Other Total Costs</t>
  </si>
  <si>
    <t>Nursing Salaries Total Costs</t>
  </si>
  <si>
    <t>Nursing FB Total Costs</t>
  </si>
  <si>
    <t>Nursing Drugs &amp; Supplies Total Costs</t>
  </si>
  <si>
    <t>Nursing Other Total Costs</t>
  </si>
  <si>
    <t>Geropsych Salaries Total Costs</t>
  </si>
  <si>
    <t>Geropsych FB Total Costs</t>
  </si>
  <si>
    <t>Geropsych Drugs &amp; Supplies Total Costs</t>
  </si>
  <si>
    <t>Food &amp; Dietary Supplements Total Costs</t>
  </si>
  <si>
    <t>Laundry Salaries Total Costs</t>
  </si>
  <si>
    <t>Laundry FB Total Costs</t>
  </si>
  <si>
    <t>Laundry Other Total Costs</t>
  </si>
  <si>
    <t>Social Services Salaries Total Costs</t>
  </si>
  <si>
    <t>Social Services FB Total Costs</t>
  </si>
  <si>
    <t>Social Services Other Total Costs</t>
  </si>
  <si>
    <t>Activities Salaries Total Costs</t>
  </si>
  <si>
    <t>Activities FB Total Costs</t>
  </si>
  <si>
    <t>Activities Other Total Costs</t>
  </si>
  <si>
    <t>Administration Salaries Total Costs</t>
  </si>
  <si>
    <t>Administration FB Total Costs</t>
  </si>
  <si>
    <t>Malpractice Insurance Total Costs</t>
  </si>
  <si>
    <t>Administration Other Total Costs</t>
  </si>
  <si>
    <t>Chaplain Salaries Total Costs</t>
  </si>
  <si>
    <t>Chaplain FB Total Costs</t>
  </si>
  <si>
    <t>Chaplain Other Total Costs</t>
  </si>
  <si>
    <t>Pharmacy Other Total Costs</t>
  </si>
  <si>
    <t>Plant Salaries Total Costs</t>
  </si>
  <si>
    <t>Plant FB Total Costs</t>
  </si>
  <si>
    <t>Utilities Total Costs</t>
  </si>
  <si>
    <t>Plant Other Total Costs</t>
  </si>
  <si>
    <t>Housekeeping Salaries Total Costs</t>
  </si>
  <si>
    <t>Housekeeping FB Total Costs</t>
  </si>
  <si>
    <t>Housekeeping Other Total Costs</t>
  </si>
  <si>
    <t>Dietary Salaries Total Costs</t>
  </si>
  <si>
    <t>Dietary FB Total Costs</t>
  </si>
  <si>
    <t>Dietary Other Total Costs</t>
  </si>
  <si>
    <t>Medical Records Salaries Total Costs</t>
  </si>
  <si>
    <t>Medical Records FB Total Costs</t>
  </si>
  <si>
    <t>Medical Records Other Total Costs</t>
  </si>
  <si>
    <t>Property Total Costs</t>
  </si>
  <si>
    <t>BC ACUP Total Costs</t>
  </si>
  <si>
    <t>BC Other Total Costs</t>
  </si>
  <si>
    <t>AL ACUP Total Costs</t>
  </si>
  <si>
    <t>AL Other Total Costs</t>
  </si>
  <si>
    <t>Hospital ACUP Total Costs</t>
  </si>
  <si>
    <t>Hospital Other Total Costs</t>
  </si>
  <si>
    <t>Other ACUP Total Costs</t>
  </si>
  <si>
    <t>Other Total Costs</t>
  </si>
  <si>
    <t>Schedule C-1 Reclassifications</t>
  </si>
  <si>
    <t>Therapies Salaries Reclass</t>
  </si>
  <si>
    <t>Therapies FB Reclass</t>
  </si>
  <si>
    <t>Therapies Other Reclass</t>
  </si>
  <si>
    <t>Nursing Salaries Reclass</t>
  </si>
  <si>
    <t>Nursing FB Reclass</t>
  </si>
  <si>
    <t>Nursing Drugs &amp; Supplies Reclass</t>
  </si>
  <si>
    <t>Nursing Other Reclass</t>
  </si>
  <si>
    <t>Geropsych Salaries Reclass</t>
  </si>
  <si>
    <t>Geropsych FB Reclass</t>
  </si>
  <si>
    <t>Geropsych Drugs &amp; Supplies Reclass</t>
  </si>
  <si>
    <t xml:space="preserve">Food &amp; Dietary Supplements Reclass </t>
  </si>
  <si>
    <t xml:space="preserve">Laundry Salaries Reclass </t>
  </si>
  <si>
    <t xml:space="preserve">Laundry FB Reclass </t>
  </si>
  <si>
    <t xml:space="preserve">Laundry Other Reclass </t>
  </si>
  <si>
    <t xml:space="preserve">Social Services Salaries Reclass </t>
  </si>
  <si>
    <t xml:space="preserve">Social Services FB Reclass </t>
  </si>
  <si>
    <t xml:space="preserve">Social Services Other Reclass </t>
  </si>
  <si>
    <t xml:space="preserve">Activities Salaries Reclass </t>
  </si>
  <si>
    <t xml:space="preserve">Activities FB Reclass </t>
  </si>
  <si>
    <t xml:space="preserve">Activities Other Reclass </t>
  </si>
  <si>
    <t xml:space="preserve">Administration Salaries Reclass </t>
  </si>
  <si>
    <t xml:space="preserve">Administration FB Reclass </t>
  </si>
  <si>
    <t xml:space="preserve">Malpractice Insurance Reclass </t>
  </si>
  <si>
    <t xml:space="preserve">Administration Other Reclass </t>
  </si>
  <si>
    <t xml:space="preserve">Chaplain Salaries Reclass </t>
  </si>
  <si>
    <t xml:space="preserve">Chaplain FB Reclass </t>
  </si>
  <si>
    <t xml:space="preserve">Chaplain Other Reclass </t>
  </si>
  <si>
    <t xml:space="preserve">Pharmacy Other Reclass </t>
  </si>
  <si>
    <t xml:space="preserve">Plant Salaries Reclass </t>
  </si>
  <si>
    <t xml:space="preserve">Plant FB Reclass </t>
  </si>
  <si>
    <t xml:space="preserve">Utilities Reclass </t>
  </si>
  <si>
    <t xml:space="preserve">Plant Other Reclass </t>
  </si>
  <si>
    <t xml:space="preserve">Housekeeping Salaries Reclass </t>
  </si>
  <si>
    <t xml:space="preserve">Housekeeping FB Reclass </t>
  </si>
  <si>
    <t xml:space="preserve">Housekeeping Other Reclass </t>
  </si>
  <si>
    <t xml:space="preserve">Dietary Salaries Reclass </t>
  </si>
  <si>
    <t xml:space="preserve">Dietary FB Reclass </t>
  </si>
  <si>
    <t xml:space="preserve">Dietary Other Reclass </t>
  </si>
  <si>
    <t xml:space="preserve">Medical Records Salaries Reclass </t>
  </si>
  <si>
    <t xml:space="preserve">Medical Records FB Reclass </t>
  </si>
  <si>
    <t xml:space="preserve">Medical Records Other Reclass </t>
  </si>
  <si>
    <t xml:space="preserve">Property Reclass </t>
  </si>
  <si>
    <t xml:space="preserve">BC ACUP Reclass </t>
  </si>
  <si>
    <t xml:space="preserve">BC Other Reclass </t>
  </si>
  <si>
    <t xml:space="preserve">AL ACUP Reclass </t>
  </si>
  <si>
    <t xml:space="preserve">AL Other Reclass </t>
  </si>
  <si>
    <t xml:space="preserve">Hospital ACUP Reclass </t>
  </si>
  <si>
    <t xml:space="preserve">Hospital Other Reclass </t>
  </si>
  <si>
    <t xml:space="preserve">Other ACUP Reclass </t>
  </si>
  <si>
    <t xml:space="preserve">Other Reclass </t>
  </si>
  <si>
    <t>Schedule C-1 Adjustments</t>
  </si>
  <si>
    <t>Therapies Salaries Adjust</t>
  </si>
  <si>
    <t>Therapies FB Adjust</t>
  </si>
  <si>
    <t>Therapies Other Adjust</t>
  </si>
  <si>
    <t>Nursing Salaries Adjust</t>
  </si>
  <si>
    <t>Nursing FB Adjust</t>
  </si>
  <si>
    <t>Nursing Drugs &amp; Supplies Adjust</t>
  </si>
  <si>
    <t>Nursing Other Adjust</t>
  </si>
  <si>
    <t>Geropsych Salaries Adjust</t>
  </si>
  <si>
    <t>Geropsych FB Adjust</t>
  </si>
  <si>
    <t>Geropsych Drugs &amp; Supplies Adjust</t>
  </si>
  <si>
    <t xml:space="preserve">Food &amp; Dietary Supplements Adjust </t>
  </si>
  <si>
    <t xml:space="preserve">Laundry Salaries Adjust </t>
  </si>
  <si>
    <t xml:space="preserve">Laundry FB Adjust </t>
  </si>
  <si>
    <t xml:space="preserve">Laundry Other Adjust </t>
  </si>
  <si>
    <t xml:space="preserve">Social Services Salaries Adjust </t>
  </si>
  <si>
    <t xml:space="preserve">Social Services FB Adjust </t>
  </si>
  <si>
    <t xml:space="preserve">Social Services Other Adjust </t>
  </si>
  <si>
    <t xml:space="preserve">Activities Salaries Adjust </t>
  </si>
  <si>
    <t xml:space="preserve">Activities FB Adjust </t>
  </si>
  <si>
    <t xml:space="preserve">Activities Other Adjust </t>
  </si>
  <si>
    <t xml:space="preserve">Administration Salaries Adjust </t>
  </si>
  <si>
    <t xml:space="preserve">Administration FB Adjust </t>
  </si>
  <si>
    <t xml:space="preserve">Malpractice Insurance Adjust </t>
  </si>
  <si>
    <t xml:space="preserve">Administration Other Adjust </t>
  </si>
  <si>
    <t xml:space="preserve">Chaplain Salaries Adjust </t>
  </si>
  <si>
    <t xml:space="preserve">Chaplain FB Adjust </t>
  </si>
  <si>
    <t xml:space="preserve">Chaplain Other Adjust </t>
  </si>
  <si>
    <t xml:space="preserve">Pharmacy Other Adjust </t>
  </si>
  <si>
    <t xml:space="preserve">Plant Salaries Adjust </t>
  </si>
  <si>
    <t xml:space="preserve">Plant FB Adjust </t>
  </si>
  <si>
    <t xml:space="preserve">Utilities Adjust </t>
  </si>
  <si>
    <t xml:space="preserve">Plant Other Adjust </t>
  </si>
  <si>
    <t xml:space="preserve">Housekeeping Salaries Adjust </t>
  </si>
  <si>
    <t xml:space="preserve">Housekeeping FB Adjust </t>
  </si>
  <si>
    <t xml:space="preserve">Housekeeping Other Adjust </t>
  </si>
  <si>
    <t xml:space="preserve">Dietary Salaries Adjust </t>
  </si>
  <si>
    <t xml:space="preserve">Dietary FB Adjust </t>
  </si>
  <si>
    <t xml:space="preserve">Dietary Other Adjust </t>
  </si>
  <si>
    <t xml:space="preserve">Medical Records Salaries Adjust </t>
  </si>
  <si>
    <t xml:space="preserve">Medical Records FB Adjust </t>
  </si>
  <si>
    <t xml:space="preserve">Medical Records Other Adjust </t>
  </si>
  <si>
    <t xml:space="preserve">Property Adjust </t>
  </si>
  <si>
    <t xml:space="preserve">BC ACUP Adjust </t>
  </si>
  <si>
    <t xml:space="preserve">BC Other Adjust </t>
  </si>
  <si>
    <t xml:space="preserve">AL ACUP Adjust </t>
  </si>
  <si>
    <t xml:space="preserve">AL Other Adjust </t>
  </si>
  <si>
    <t xml:space="preserve">Hospital ACUP Adjust </t>
  </si>
  <si>
    <t xml:space="preserve">Hospital Other Adjust </t>
  </si>
  <si>
    <t xml:space="preserve">Other ACUP Adjust </t>
  </si>
  <si>
    <t xml:space="preserve">Other Adjust </t>
  </si>
  <si>
    <t>Schedule C-1 Net Expenses for Allocation</t>
  </si>
  <si>
    <t>Therapies Salaries Net Costs</t>
  </si>
  <si>
    <t>Therapies FB Net Costs</t>
  </si>
  <si>
    <t>Therapies Other Net Costs</t>
  </si>
  <si>
    <t>Nursing Salaries Net Costs</t>
  </si>
  <si>
    <t>Nursing FB Net Costs</t>
  </si>
  <si>
    <t>Nursing Drugs &amp; Supplies Net Costs</t>
  </si>
  <si>
    <t>Nursing Other Net Costs</t>
  </si>
  <si>
    <t>Geropsych Salaries Net Costs</t>
  </si>
  <si>
    <t>Geropsych FB Net Costs</t>
  </si>
  <si>
    <t>Geropsych Drugs &amp; Supplies Net Costs</t>
  </si>
  <si>
    <t>Food &amp; Dietary Supplements Net Costs</t>
  </si>
  <si>
    <t>Laundry Salaries Net Costs</t>
  </si>
  <si>
    <t>Laundry FB Net Costs</t>
  </si>
  <si>
    <t>Laundry Other Net Costs</t>
  </si>
  <si>
    <t>Social Services Salaries Net Costs</t>
  </si>
  <si>
    <t>Social Services FB Net Costs</t>
  </si>
  <si>
    <t>Social Services Other Net Costs</t>
  </si>
  <si>
    <t>Activities Salaries Net Costs</t>
  </si>
  <si>
    <t>Activities FB Net Costs</t>
  </si>
  <si>
    <t>Activities Other Net Costs</t>
  </si>
  <si>
    <t>Administration Salaries Net Costs</t>
  </si>
  <si>
    <t>Administration FB Net Costs</t>
  </si>
  <si>
    <t>Malpractice Insurance Net Costs</t>
  </si>
  <si>
    <t>Administration Other Net Costs</t>
  </si>
  <si>
    <t>Chaplain Salaries Net Costs</t>
  </si>
  <si>
    <t>Chaplain FB Net Costs</t>
  </si>
  <si>
    <t>Chaplain Other Net Costs</t>
  </si>
  <si>
    <t>Pharmacy Other Net Costs</t>
  </si>
  <si>
    <t>Plant Salaries Net Costs</t>
  </si>
  <si>
    <t>Plant FB Net Costs</t>
  </si>
  <si>
    <t>Utilities Net Costs</t>
  </si>
  <si>
    <t>Plant Other Net Costs</t>
  </si>
  <si>
    <t>Housekeeping Salaries Net Costs</t>
  </si>
  <si>
    <t>Housekeeping FB Net Costs</t>
  </si>
  <si>
    <t>Housekeeping Other Net Costs</t>
  </si>
  <si>
    <t>Dietary Salaries Net Costs</t>
  </si>
  <si>
    <t>Dietary FB Net Costs</t>
  </si>
  <si>
    <t>Dietary Other Net Costs</t>
  </si>
  <si>
    <t>Medical Records Salaries Net Costs</t>
  </si>
  <si>
    <t>Medical Records FB Net Costs</t>
  </si>
  <si>
    <t>Medical Records Other Net Costs</t>
  </si>
  <si>
    <t>Property Net Costs</t>
  </si>
  <si>
    <t>BC ACUP Net Costs</t>
  </si>
  <si>
    <t>BC Other Net Costs</t>
  </si>
  <si>
    <t>AL ACUP Net Costs</t>
  </si>
  <si>
    <t>AL Other Net Costs</t>
  </si>
  <si>
    <t>Hospital ACUP Net Costs</t>
  </si>
  <si>
    <t>Hospital Other Net Costs</t>
  </si>
  <si>
    <t>Other ACUP Net Costs</t>
  </si>
  <si>
    <t>Other Net Costs</t>
  </si>
  <si>
    <t>Schedule C-1 Nursing Facility</t>
  </si>
  <si>
    <t>Schedule C-2a</t>
  </si>
  <si>
    <t>NF Legal Fees</t>
  </si>
  <si>
    <t>NF Education</t>
  </si>
  <si>
    <t>NF Education Adj</t>
  </si>
  <si>
    <t>NF Bad Debts</t>
  </si>
  <si>
    <t>Total Schedule U</t>
  </si>
  <si>
    <t>NF Schedule U</t>
  </si>
  <si>
    <t>BC Schedule U</t>
  </si>
  <si>
    <t>AL Schedule U</t>
  </si>
  <si>
    <t>Hospital Schedule U</t>
  </si>
  <si>
    <t>Other Schedule U</t>
  </si>
  <si>
    <t>Schedule D-5</t>
  </si>
  <si>
    <t>Indvl #1 Days</t>
  </si>
  <si>
    <t>Indvl #1 Comp</t>
  </si>
  <si>
    <t>Indvl #2 Days</t>
  </si>
  <si>
    <t>Indvl #2 Comp</t>
  </si>
  <si>
    <t>Indvl #3 Days</t>
  </si>
  <si>
    <t>Indvl #3 Comp</t>
  </si>
  <si>
    <t>Indvl #4 Days</t>
  </si>
  <si>
    <t>Indvl #4 Comp</t>
  </si>
  <si>
    <t>Schedule E</t>
  </si>
  <si>
    <t>Reported</t>
  </si>
  <si>
    <t>Adj to Actual</t>
  </si>
  <si>
    <t>Allowable</t>
  </si>
  <si>
    <t>Schedule P Total Salaries</t>
  </si>
  <si>
    <t>Therapist Total $</t>
  </si>
  <si>
    <t>Therapy Aide Total $</t>
  </si>
  <si>
    <t>Therapist Contracted Total $</t>
  </si>
  <si>
    <t>Therapy Aide Contracted Total $</t>
  </si>
  <si>
    <t>RN Total $</t>
  </si>
  <si>
    <t>LPN Total $</t>
  </si>
  <si>
    <t>Nursing Aide Total $</t>
  </si>
  <si>
    <t>Nursing Other Total $</t>
  </si>
  <si>
    <t>RN Contracted Total $</t>
  </si>
  <si>
    <t>LPN Contracted Total $</t>
  </si>
  <si>
    <t>Nursing Aide Contracted Total $</t>
  </si>
  <si>
    <t>Laundry Total $</t>
  </si>
  <si>
    <t>Social Services Total $</t>
  </si>
  <si>
    <t>Activities Total $</t>
  </si>
  <si>
    <t>Chaplain Total $</t>
  </si>
  <si>
    <t>Plant Total $</t>
  </si>
  <si>
    <t>Housekeeping Total $</t>
  </si>
  <si>
    <t>Dietary Total $</t>
  </si>
  <si>
    <t>Medical Records Total $</t>
  </si>
  <si>
    <t>Schedule P Total Hours</t>
  </si>
  <si>
    <t>Therapist Total Hours</t>
  </si>
  <si>
    <t>Therapy Aide Total Hours</t>
  </si>
  <si>
    <t>Therapist Contracted Total Hours</t>
  </si>
  <si>
    <t>Therapy Aide Contracted Total Hours</t>
  </si>
  <si>
    <t>RN Total Hours</t>
  </si>
  <si>
    <t>LPN Total Hours</t>
  </si>
  <si>
    <t>Nursing Aide Total Hours</t>
  </si>
  <si>
    <t>Nursing Other Total Hours</t>
  </si>
  <si>
    <t>RN Contracted Total Hours</t>
  </si>
  <si>
    <t>LPN Contracted Total Hours</t>
  </si>
  <si>
    <t>Nursing Aide Contracted Total Hours</t>
  </si>
  <si>
    <t>Laundry Total Hours</t>
  </si>
  <si>
    <t>Social Services Total Hours</t>
  </si>
  <si>
    <t>Activities Total Hours</t>
  </si>
  <si>
    <t>Chaplain Total Hours</t>
  </si>
  <si>
    <t>Plant Total Hours</t>
  </si>
  <si>
    <t>Housekeeping Total Hours</t>
  </si>
  <si>
    <t>Dietary Total Hours</t>
  </si>
  <si>
    <t>Medical Records Total Hours</t>
  </si>
  <si>
    <t>Schedule P NF Salaries</t>
  </si>
  <si>
    <t>Therapist NF $</t>
  </si>
  <si>
    <t>Therapy Aide NF $</t>
  </si>
  <si>
    <t>Therapist Contracted NF $</t>
  </si>
  <si>
    <t>Therapy Aide Contracted NF $</t>
  </si>
  <si>
    <t>RN NF $</t>
  </si>
  <si>
    <t>LPN NF $</t>
  </si>
  <si>
    <t>Nursing Aide NF $</t>
  </si>
  <si>
    <t>Nursing Other NF $</t>
  </si>
  <si>
    <t>RN Contracted NF $</t>
  </si>
  <si>
    <t>LPN Contracted NF $</t>
  </si>
  <si>
    <t>Nursing Aide Contracted NF $</t>
  </si>
  <si>
    <t>Laundry NF $</t>
  </si>
  <si>
    <t>Social Services NF $</t>
  </si>
  <si>
    <t>Activities NF $</t>
  </si>
  <si>
    <t>Chaplain NF $</t>
  </si>
  <si>
    <t>Plant NF $</t>
  </si>
  <si>
    <t>Housekeeping NF $</t>
  </si>
  <si>
    <t>Dietary NF $</t>
  </si>
  <si>
    <t>Medical Records NF $</t>
  </si>
  <si>
    <t>Schedule P NF Hours</t>
  </si>
  <si>
    <t>Therapist NF Hours</t>
  </si>
  <si>
    <t>Therapy Aide NF Hours</t>
  </si>
  <si>
    <t>Therapist Contracted NF Hours</t>
  </si>
  <si>
    <t>Therapy Aide Contracted NF Hours</t>
  </si>
  <si>
    <t>RN NF Hours</t>
  </si>
  <si>
    <t>LPN NF Hours</t>
  </si>
  <si>
    <t>Nursing Aide NF Hours</t>
  </si>
  <si>
    <t>Nursing Other NF Hours</t>
  </si>
  <si>
    <t>RN Contracted NF Hours</t>
  </si>
  <si>
    <t>LPN Contracted NF Hours</t>
  </si>
  <si>
    <t>Nursing Aide Contracted NF Hours</t>
  </si>
  <si>
    <t>Laundry NF Hours</t>
  </si>
  <si>
    <t>Social Services NF Hours</t>
  </si>
  <si>
    <t>Activities NF Hours</t>
  </si>
  <si>
    <t>Chaplain NF Hours</t>
  </si>
  <si>
    <t>Plant NF Hours</t>
  </si>
  <si>
    <t>Housekeeping NF Hours</t>
  </si>
  <si>
    <t>Dietary NF Hours</t>
  </si>
  <si>
    <t>Medical Records NF Hours</t>
  </si>
  <si>
    <t>Schedule W - WSF</t>
  </si>
  <si>
    <t>Total #1</t>
  </si>
  <si>
    <t>NF #1</t>
  </si>
  <si>
    <t>BC #1</t>
  </si>
  <si>
    <t>AL #1</t>
  </si>
  <si>
    <t>Hospital #1</t>
  </si>
  <si>
    <t>Other #1</t>
  </si>
  <si>
    <t>Total #2</t>
  </si>
  <si>
    <t>NF #2</t>
  </si>
  <si>
    <t>BC #2</t>
  </si>
  <si>
    <t>AL #2</t>
  </si>
  <si>
    <t>Hospital #2</t>
  </si>
  <si>
    <t>Other #2</t>
  </si>
  <si>
    <t>Total #3</t>
  </si>
  <si>
    <t>NF #3</t>
  </si>
  <si>
    <t>BC #3</t>
  </si>
  <si>
    <t>AL #3</t>
  </si>
  <si>
    <t>Hospital #3</t>
  </si>
  <si>
    <t>Other #3</t>
  </si>
  <si>
    <t>Total #4</t>
  </si>
  <si>
    <t>NF #4</t>
  </si>
  <si>
    <t>BC #4</t>
  </si>
  <si>
    <t>AL #4</t>
  </si>
  <si>
    <t>Hospital #4</t>
  </si>
  <si>
    <t>Other #4</t>
  </si>
  <si>
    <t>Total #5</t>
  </si>
  <si>
    <t>NF #5</t>
  </si>
  <si>
    <t>BC #5</t>
  </si>
  <si>
    <t>AL #5</t>
  </si>
  <si>
    <t>Hospital #5</t>
  </si>
  <si>
    <t>Other #5</t>
  </si>
  <si>
    <t>Total Common</t>
  </si>
  <si>
    <t>NF Common</t>
  </si>
  <si>
    <t>BC Common</t>
  </si>
  <si>
    <t>AL Common</t>
  </si>
  <si>
    <t>Hospital Common</t>
  </si>
  <si>
    <t>Other Common</t>
  </si>
  <si>
    <t>Total Gross</t>
  </si>
  <si>
    <t>NF Gross</t>
  </si>
  <si>
    <t>BC Gross</t>
  </si>
  <si>
    <t>AL Gross</t>
  </si>
  <si>
    <t>Hospital Gross</t>
  </si>
  <si>
    <t>Other Gross</t>
  </si>
  <si>
    <t>Total WSF %</t>
  </si>
  <si>
    <t>NF WSF %</t>
  </si>
  <si>
    <t>BC WSF %</t>
  </si>
  <si>
    <t>AL WSF %</t>
  </si>
  <si>
    <t>Hospital WSF %</t>
  </si>
  <si>
    <t>Other WSF %</t>
  </si>
  <si>
    <t>Schedule W - Rooms</t>
  </si>
  <si>
    <t>Sq Ft / Bed</t>
  </si>
  <si>
    <t>A Total Sq Ft</t>
  </si>
  <si>
    <t>A Sq Feet</t>
  </si>
  <si>
    <t>A # Rooms</t>
  </si>
  <si>
    <t>B Total Sq Ft</t>
  </si>
  <si>
    <t>B Sq Feet</t>
  </si>
  <si>
    <t>B # Rooms</t>
  </si>
  <si>
    <t>C Total Sq Ft</t>
  </si>
  <si>
    <t>C Sq Feet</t>
  </si>
  <si>
    <t>C # Rooms</t>
  </si>
  <si>
    <t>D Total Sq Ft</t>
  </si>
  <si>
    <t>D Sq Feet</t>
  </si>
  <si>
    <t>D # Rooms</t>
  </si>
  <si>
    <t>E Total Sq Ft</t>
  </si>
  <si>
    <t>E Sq Feet</t>
  </si>
  <si>
    <t>E # Rooms</t>
  </si>
  <si>
    <t>Semi Total Sq Ft</t>
  </si>
  <si>
    <t>Semi Sq Feet</t>
  </si>
  <si>
    <t>Semi # Rooms</t>
  </si>
  <si>
    <t>Total Sq Ft</t>
  </si>
  <si>
    <t>Total # Rooms</t>
  </si>
  <si>
    <t>Total Days Reconcile</t>
  </si>
  <si>
    <t>Schedule B-1</t>
  </si>
  <si>
    <t>Schedule B-3</t>
  </si>
  <si>
    <t>Difference</t>
  </si>
  <si>
    <t>Property Costs Reconcile</t>
  </si>
  <si>
    <t>Total</t>
  </si>
  <si>
    <t>Nursing Facility</t>
  </si>
  <si>
    <t>Basic Care</t>
  </si>
  <si>
    <t>Assisted Living</t>
  </si>
  <si>
    <t>Hospital</t>
  </si>
  <si>
    <t>Other</t>
  </si>
  <si>
    <t>Schedule C-1</t>
  </si>
  <si>
    <t>Total Costs Reconcile</t>
  </si>
  <si>
    <t>Total Costs</t>
  </si>
  <si>
    <t>Facility Reclassifications</t>
  </si>
  <si>
    <t>Facility Adjustments</t>
  </si>
  <si>
    <t>Net Expenses for Allocation</t>
  </si>
  <si>
    <t>Schedule C-4</t>
  </si>
  <si>
    <t>Schedule D</t>
  </si>
  <si>
    <t>Amount Included on Sch C-4</t>
  </si>
  <si>
    <t>Total Hours</t>
  </si>
  <si>
    <t>Name of Facility</t>
  </si>
  <si>
    <t>Date</t>
  </si>
  <si>
    <t>Street Address</t>
  </si>
  <si>
    <t>City</t>
  </si>
  <si>
    <t>Telephone #</t>
  </si>
  <si>
    <t>Medicaid Provider ID</t>
  </si>
  <si>
    <t>Name of Administrator</t>
  </si>
  <si>
    <t>Intentional misrepresentation or falsification of any information contained in this Cost Report may be punishable by fine and/or imprisonment under Federal and/or State Law.</t>
  </si>
  <si>
    <t>Number of Beds by Type of Room</t>
  </si>
  <si>
    <t>Number of Rooms by Type</t>
  </si>
  <si>
    <t>License Type</t>
  </si>
  <si>
    <t>Number of Licensed Beds</t>
  </si>
  <si>
    <t>Private</t>
  </si>
  <si>
    <t>Semi Private</t>
  </si>
  <si>
    <t>LTC Census Days</t>
  </si>
  <si>
    <t>Total LTC Days</t>
  </si>
  <si>
    <t>90%  Occupancy Days</t>
  </si>
  <si>
    <t>1. Licensed LTC beds</t>
  </si>
  <si>
    <r>
      <t xml:space="preserve">2. Days Available </t>
    </r>
    <r>
      <rPr>
        <sz val="10"/>
        <rFont val="Arial"/>
        <family val="2"/>
      </rPr>
      <t>(Line 1 X 365 or 366)</t>
    </r>
  </si>
  <si>
    <r>
      <t xml:space="preserve">3. Total available days </t>
    </r>
    <r>
      <rPr>
        <sz val="10"/>
        <rFont val="Arial"/>
        <family val="2"/>
      </rPr>
      <t>(Line 1 X Line 2)</t>
    </r>
  </si>
  <si>
    <t>4. Required occupancy</t>
  </si>
  <si>
    <r>
      <t xml:space="preserve">5. Required occupancy days </t>
    </r>
    <r>
      <rPr>
        <sz val="10"/>
        <rFont val="Arial"/>
        <family val="2"/>
      </rPr>
      <t>(Line 3 X Line 4)</t>
    </r>
  </si>
  <si>
    <t>Administrator's Certification</t>
  </si>
  <si>
    <t>I Certify that I have examined this Nursing Facility Cost Report in its entirety and to the best of my knowledge it is a true and correct statement prepared from the accounts and records of this Institution consistent with the Rate Setting Manual For Nursing Facilities and in accordance with instructions.</t>
  </si>
  <si>
    <t>Signature of Administrator</t>
  </si>
  <si>
    <t>Accountant's Certification</t>
  </si>
  <si>
    <t>I Certify that I am independent of this Facility and have examined this Nursing Facility Cost Report in its entirety and have found the Cost Report information to be in compliance with the Rate Setting Manual For Nursing Facilities and the Cost Finding Principles and Processes applied on a basis consistent with that of the Prior Year.</t>
  </si>
  <si>
    <t>Signature of Preparer or Firm</t>
  </si>
  <si>
    <t>Group</t>
  </si>
  <si>
    <t>Rate</t>
  </si>
  <si>
    <t>RAE</t>
  </si>
  <si>
    <t>Rehabilitation</t>
  </si>
  <si>
    <t>RAD</t>
  </si>
  <si>
    <t>RAC</t>
  </si>
  <si>
    <t>RAB</t>
  </si>
  <si>
    <t>RAA</t>
  </si>
  <si>
    <t>ES3</t>
  </si>
  <si>
    <t>Extensive Services Level 3</t>
  </si>
  <si>
    <t>ES2</t>
  </si>
  <si>
    <t>Extensive Services Level 2</t>
  </si>
  <si>
    <t>ES1</t>
  </si>
  <si>
    <t>Extensive Services Level 1</t>
  </si>
  <si>
    <t>HE2</t>
  </si>
  <si>
    <t>Special Care High with Depression</t>
  </si>
  <si>
    <t>HE1</t>
  </si>
  <si>
    <t>Special Care High with No Depression</t>
  </si>
  <si>
    <t>HD2</t>
  </si>
  <si>
    <t>HD1</t>
  </si>
  <si>
    <t>HC2</t>
  </si>
  <si>
    <t>HC1</t>
  </si>
  <si>
    <t>HB2</t>
  </si>
  <si>
    <t>HB1</t>
  </si>
  <si>
    <t>LE2</t>
  </si>
  <si>
    <t>Special Care Low with Depression</t>
  </si>
  <si>
    <t>LE1</t>
  </si>
  <si>
    <t>Special Care Low with No Depression</t>
  </si>
  <si>
    <t>LD2</t>
  </si>
  <si>
    <t>LD1</t>
  </si>
  <si>
    <t>LC2</t>
  </si>
  <si>
    <t>LC1</t>
  </si>
  <si>
    <t>LB2</t>
  </si>
  <si>
    <t>LB1</t>
  </si>
  <si>
    <t>CE2</t>
  </si>
  <si>
    <t>Clinically Complex with Depression</t>
  </si>
  <si>
    <t>CE1</t>
  </si>
  <si>
    <t>Clinically Complex with No Depression</t>
  </si>
  <si>
    <t>CD2</t>
  </si>
  <si>
    <t>CD1</t>
  </si>
  <si>
    <t>CC2</t>
  </si>
  <si>
    <t>CC1</t>
  </si>
  <si>
    <t>CB2</t>
  </si>
  <si>
    <t>CB1</t>
  </si>
  <si>
    <t>CA2</t>
  </si>
  <si>
    <t>CA1</t>
  </si>
  <si>
    <t>BB2</t>
  </si>
  <si>
    <t>Behavior/Cognition with Restorative Nursing</t>
  </si>
  <si>
    <t>BB1</t>
  </si>
  <si>
    <t>Behavior/Cognition with No restorative Nursing</t>
  </si>
  <si>
    <t>BA2</t>
  </si>
  <si>
    <t>BA1</t>
  </si>
  <si>
    <t>PE2</t>
  </si>
  <si>
    <t>Physical Function with Restorative Nursing</t>
  </si>
  <si>
    <t>PE1</t>
  </si>
  <si>
    <t>Physical Function with No Restorative Nursing</t>
  </si>
  <si>
    <t>PD2</t>
  </si>
  <si>
    <t>PD1</t>
  </si>
  <si>
    <t>PC2</t>
  </si>
  <si>
    <t>PC1</t>
  </si>
  <si>
    <t>PB2</t>
  </si>
  <si>
    <t>PB1</t>
  </si>
  <si>
    <t>PA2</t>
  </si>
  <si>
    <t>PA1</t>
  </si>
  <si>
    <t>Respite care, hospice inpatient respite care, or hospice general inpatient care</t>
  </si>
  <si>
    <t>AAA</t>
  </si>
  <si>
    <t>Not Classified</t>
  </si>
  <si>
    <t>Other Charges and Fees</t>
  </si>
  <si>
    <t>Description:  Identify all amounts charged for private room accommodations.</t>
  </si>
  <si>
    <t>Charges</t>
  </si>
  <si>
    <t xml:space="preserve">If private pay fees and charges differ from room to room provide a fee schedule for each room. </t>
  </si>
  <si>
    <t>Yes</t>
  </si>
  <si>
    <t>No</t>
  </si>
  <si>
    <t>Are there any non-certified aides salaries reported in nursing (Schedule C-4)?</t>
  </si>
  <si>
    <t>If yes, schedule the non-certified aides salaries and fringe benefits on a separate sheet.</t>
  </si>
  <si>
    <t>Are there any cognitively impaired individuals employed (Schedule C-4)?</t>
  </si>
  <si>
    <t>If yes, who supervises the individuals and where are the salaries reported?</t>
  </si>
  <si>
    <t>4</t>
  </si>
  <si>
    <t>Are there any Medicare Part D diabetic supplies such as syringes, needles, swabs, and insulin reported on Schedule C-4?</t>
  </si>
  <si>
    <t>Are there "other" fringe benefits reported on Schedule C-5?</t>
  </si>
  <si>
    <t>If yes, schedule and identify "other” fringe benefits on a separate sheet.</t>
  </si>
  <si>
    <t>Are there cable TV hookups in common areas and resident rooms?</t>
  </si>
  <si>
    <t xml:space="preserve">Were Workforce Safety &amp; Insurance premiums paid annually (Schedule K)?                     </t>
  </si>
  <si>
    <t xml:space="preserve">If no, how much interest expense was paid for the year?            </t>
  </si>
  <si>
    <t>In what account was it reported?                                                      Account #:</t>
  </si>
  <si>
    <t>Are there any new loans for the current cost reporting year (Schedule K)?</t>
  </si>
  <si>
    <t>If yes, provide copies on the loan agreement and amortization schedule.</t>
  </si>
  <si>
    <t>Have costs for transportation of residents been included in the cost report?</t>
  </si>
  <si>
    <t>Have costs for staff travel been included in the cost report?</t>
  </si>
  <si>
    <t>Has documentation been prepared and maintained to establish the purpose of travel and that it is resident related?</t>
  </si>
  <si>
    <t>Do you charge the IRS Federal standard mileage rate for reimbursement of travel?</t>
  </si>
  <si>
    <t>Have costs for fees paid to members of board of directors been included in the cost report?</t>
  </si>
  <si>
    <t>How many board of directors meetings are attributable to fees reported?</t>
  </si>
  <si>
    <t>What is the facility's policy for reimbursement of director fees?</t>
  </si>
  <si>
    <t>Does the facility offer a deferred compensation plan or a pension plan to any employees?</t>
  </si>
  <si>
    <t>If yes, is the payment structure the same for all employees?</t>
  </si>
  <si>
    <t>Description of pension plan(s).</t>
  </si>
  <si>
    <t>Have utilization records been kept on a daily basis or usage basis for equipment used in non-resident services.</t>
  </si>
  <si>
    <t>Do you charge private pay residents for the day of death?</t>
  </si>
  <si>
    <t>Do you charge private pay residents for the day of discharge?</t>
  </si>
  <si>
    <t>Do you charge private pay residents for the day of admission?</t>
  </si>
  <si>
    <t>Do you offer private pay residents discounted rates for hospital and leave days?</t>
  </si>
  <si>
    <t>If yes, please specify discounted rates:</t>
  </si>
  <si>
    <t>Have all paid residents days been included in census data on Schedule B-1?</t>
  </si>
  <si>
    <t>If no, indicate the number of days not included.</t>
  </si>
  <si>
    <t>Is the leave policy the same for both Medicaid and private pay residents (excluding hospital leave days after 15 days)?</t>
  </si>
  <si>
    <t>30</t>
  </si>
  <si>
    <t>Are there any direct and other direct contract staffing / consultants (Schedule C-4)?</t>
  </si>
  <si>
    <t>If yes, is it an all inclusive contract / consultant rate?</t>
  </si>
  <si>
    <t xml:space="preserve">If yes, schedule the purpose of the withdrawal on a separate sheet. Identify them as Capital Assets, Operations Loan etc. </t>
  </si>
  <si>
    <t>Do you contract with Medicare Advantage (Part C)?</t>
  </si>
  <si>
    <t>Licensed Section</t>
  </si>
  <si>
    <t>Geropsych</t>
  </si>
  <si>
    <t>Month</t>
  </si>
  <si>
    <t>In-house</t>
  </si>
  <si>
    <t>Leave</t>
  </si>
  <si>
    <t>Subtotal</t>
  </si>
  <si>
    <t>July</t>
  </si>
  <si>
    <t>August</t>
  </si>
  <si>
    <t>September</t>
  </si>
  <si>
    <t xml:space="preserve">October </t>
  </si>
  <si>
    <t>November</t>
  </si>
  <si>
    <t>December</t>
  </si>
  <si>
    <t>January</t>
  </si>
  <si>
    <t>February</t>
  </si>
  <si>
    <t>March</t>
  </si>
  <si>
    <t>April</t>
  </si>
  <si>
    <t>May</t>
  </si>
  <si>
    <t>June</t>
  </si>
  <si>
    <t>1)</t>
  </si>
  <si>
    <t>Leave days include hospital and therapeutic leave days.</t>
  </si>
  <si>
    <t>Classification</t>
  </si>
  <si>
    <t>JUL</t>
  </si>
  <si>
    <t>AUG</t>
  </si>
  <si>
    <t>SEP</t>
  </si>
  <si>
    <t>OCT</t>
  </si>
  <si>
    <t>NOV</t>
  </si>
  <si>
    <t>DEC</t>
  </si>
  <si>
    <t>JAN</t>
  </si>
  <si>
    <t>FEB</t>
  </si>
  <si>
    <t>MAR</t>
  </si>
  <si>
    <t>APR</t>
  </si>
  <si>
    <t>MAY</t>
  </si>
  <si>
    <t>JUN</t>
  </si>
  <si>
    <t>Total Days</t>
  </si>
  <si>
    <t>Case-Mix Weight</t>
  </si>
  <si>
    <t>Relative Weight Days</t>
  </si>
  <si>
    <t>Behavior/Cognition with No Restorative Nursing</t>
  </si>
  <si>
    <t>Geropsych or Nongeriatric Physically Disabled</t>
  </si>
  <si>
    <t>Leave Day Census Data</t>
  </si>
  <si>
    <t>Number of Days by Payer Source</t>
  </si>
  <si>
    <t>VA</t>
  </si>
  <si>
    <t>Medicare</t>
  </si>
  <si>
    <t>Medicaid</t>
  </si>
  <si>
    <t>Private Pay</t>
  </si>
  <si>
    <t xml:space="preserve">Other </t>
  </si>
  <si>
    <t>Total days must equal Schedule B-1 Total Days</t>
  </si>
  <si>
    <t>Total Days per Sch B-1</t>
  </si>
  <si>
    <t>Allocation Method #</t>
  </si>
  <si>
    <t>Allocation Description</t>
  </si>
  <si>
    <t>Direct Care Costs</t>
  </si>
  <si>
    <t>Therapies</t>
  </si>
  <si>
    <t>Salaries</t>
  </si>
  <si>
    <t>Other Costs</t>
  </si>
  <si>
    <t>Nursing</t>
  </si>
  <si>
    <t>Drugs &amp; Supplies</t>
  </si>
  <si>
    <t>Other Direct Care Costs</t>
  </si>
  <si>
    <t>Food &amp; Dietary Supplements</t>
  </si>
  <si>
    <t>Laundry</t>
  </si>
  <si>
    <t>Social Services</t>
  </si>
  <si>
    <t>Activities</t>
  </si>
  <si>
    <t>Indirect Care Costs</t>
  </si>
  <si>
    <t>Administration</t>
  </si>
  <si>
    <t>Malpractice Insurance</t>
  </si>
  <si>
    <t>Chaplain</t>
  </si>
  <si>
    <t>Pharmacy</t>
  </si>
  <si>
    <t>Plant</t>
  </si>
  <si>
    <t>Utilities</t>
  </si>
  <si>
    <t>Housekeeping</t>
  </si>
  <si>
    <t>Dietary</t>
  </si>
  <si>
    <t>Medical Records</t>
  </si>
  <si>
    <t>Admin, Chaplain, Utilities, Property Costs</t>
  </si>
  <si>
    <t>All Other Basic Care Costs</t>
  </si>
  <si>
    <t>All Other Assisted Living Costs</t>
  </si>
  <si>
    <t>All Other Hospital Costs</t>
  </si>
  <si>
    <t>All Other Non-Nursing Facility Costs</t>
  </si>
  <si>
    <t>Subtotals for</t>
  </si>
  <si>
    <t>Non SNF</t>
  </si>
  <si>
    <t>Check</t>
  </si>
  <si>
    <t>C-4 Total</t>
  </si>
  <si>
    <t>D Total</t>
  </si>
  <si>
    <t>Cost Center:</t>
  </si>
  <si>
    <t>Property &amp; Passthrough</t>
  </si>
  <si>
    <t>Property Costs</t>
  </si>
  <si>
    <t xml:space="preserve">   Depreciation</t>
  </si>
  <si>
    <t xml:space="preserve">   Interest Expense</t>
  </si>
  <si>
    <t xml:space="preserve">   Property Taxes &amp; Specials</t>
  </si>
  <si>
    <t xml:space="preserve">   Lease and Rental</t>
  </si>
  <si>
    <t xml:space="preserve">   Start Up Costs</t>
  </si>
  <si>
    <r>
      <t xml:space="preserve">Total Property Costs                                          </t>
    </r>
    <r>
      <rPr>
        <sz val="9"/>
        <rFont val="Arial"/>
        <family val="2"/>
      </rPr>
      <t>1)</t>
    </r>
  </si>
  <si>
    <t xml:space="preserve">   Certain Legal Fees</t>
  </si>
  <si>
    <t xml:space="preserve">   Higher Education Costs Sch S</t>
  </si>
  <si>
    <t xml:space="preserve">   Higher Education Sch D-1 12.37</t>
  </si>
  <si>
    <t xml:space="preserve">   Bad Debt Costs Sch T</t>
  </si>
  <si>
    <t>Software Costs Sch U</t>
  </si>
  <si>
    <t>Total Passthrough Costs</t>
  </si>
  <si>
    <t>Total Property/Passthrough   #10</t>
  </si>
  <si>
    <t>Sch C-1</t>
  </si>
  <si>
    <t>Allocation Statistics</t>
  </si>
  <si>
    <t>Document Reference</t>
  </si>
  <si>
    <t>Allocation Method</t>
  </si>
  <si>
    <t>Nursing Facility Schedule W</t>
  </si>
  <si>
    <t>WSF #1</t>
  </si>
  <si>
    <t>Basic Care Schedule W</t>
  </si>
  <si>
    <t>WSF #2</t>
  </si>
  <si>
    <t>Assisted Living Schedule W</t>
  </si>
  <si>
    <t>WSF #3</t>
  </si>
  <si>
    <t>Hospital Schedule W</t>
  </si>
  <si>
    <t>WSF #4</t>
  </si>
  <si>
    <t>Other Schedule W</t>
  </si>
  <si>
    <t>WSF #5</t>
  </si>
  <si>
    <t>Total WSF Schedule W</t>
  </si>
  <si>
    <t>WSF Total</t>
  </si>
  <si>
    <t>GL Description</t>
  </si>
  <si>
    <t>Direct</t>
  </si>
  <si>
    <t>Interest Expense</t>
  </si>
  <si>
    <t>Lease &amp; Rental</t>
  </si>
  <si>
    <t>Property Taxes &amp; Specials</t>
  </si>
  <si>
    <t>Start Up Costs</t>
  </si>
  <si>
    <t>Schedule C-3  Method #</t>
  </si>
  <si>
    <t>Costs</t>
  </si>
  <si>
    <r>
      <t xml:space="preserve">Salaries </t>
    </r>
    <r>
      <rPr>
        <vertAlign val="subscript"/>
        <sz val="12"/>
        <rFont val="Arial"/>
        <family val="2"/>
      </rPr>
      <t>1)</t>
    </r>
  </si>
  <si>
    <r>
      <t xml:space="preserve">Fringe Benefits </t>
    </r>
    <r>
      <rPr>
        <vertAlign val="subscript"/>
        <sz val="12"/>
        <rFont val="Arial"/>
        <family val="2"/>
      </rPr>
      <t>1)</t>
    </r>
  </si>
  <si>
    <r>
      <t xml:space="preserve">Other Costs </t>
    </r>
    <r>
      <rPr>
        <vertAlign val="subscript"/>
        <sz val="12"/>
        <rFont val="Arial"/>
        <family val="2"/>
      </rPr>
      <t>1)</t>
    </r>
  </si>
  <si>
    <r>
      <t xml:space="preserve">Total Adjusted Costs                   </t>
    </r>
    <r>
      <rPr>
        <sz val="9"/>
        <rFont val="Arial"/>
        <family val="2"/>
      </rPr>
      <t xml:space="preserve"> </t>
    </r>
  </si>
  <si>
    <t>1)  Cost center adjusted costs must be reported on Schedule C-3.</t>
  </si>
  <si>
    <t>Total Salaries Costs</t>
  </si>
  <si>
    <t>Total Fringe Benefits Costs</t>
  </si>
  <si>
    <t>Total Drugs &amp; Supplies Costs</t>
  </si>
  <si>
    <t>Total Other Costs</t>
  </si>
  <si>
    <t>E Costs</t>
  </si>
  <si>
    <t>Total Malpractice Insurance Costs</t>
  </si>
  <si>
    <r>
      <t xml:space="preserve">Utilities </t>
    </r>
    <r>
      <rPr>
        <vertAlign val="subscript"/>
        <sz val="12"/>
        <rFont val="Arial"/>
        <family val="2"/>
      </rPr>
      <t>1)</t>
    </r>
  </si>
  <si>
    <t>Total Utilities Costs</t>
  </si>
  <si>
    <t>D Costs</t>
  </si>
  <si>
    <t>Note: This form must be completed for facilities allocating costs on Schedule C-1.</t>
  </si>
  <si>
    <t>Method Number</t>
  </si>
  <si>
    <t>Item</t>
  </si>
  <si>
    <t>2.</t>
  </si>
  <si>
    <t>Meals Served</t>
  </si>
  <si>
    <t>Meals</t>
  </si>
  <si>
    <t>3.</t>
  </si>
  <si>
    <t>4.</t>
  </si>
  <si>
    <t>Pounds of Laundry</t>
  </si>
  <si>
    <t># of Laundry</t>
  </si>
  <si>
    <t>5.</t>
  </si>
  <si>
    <t>Resident Days</t>
  </si>
  <si>
    <t>6.</t>
  </si>
  <si>
    <t>In-House Resident Days</t>
  </si>
  <si>
    <t>7.</t>
  </si>
  <si>
    <t>Admissions or Discharges/Deaths</t>
  </si>
  <si>
    <t>8.</t>
  </si>
  <si>
    <t>TCLPACU</t>
  </si>
  <si>
    <t>9.</t>
  </si>
  <si>
    <t>10.</t>
  </si>
  <si>
    <t>Property</t>
  </si>
  <si>
    <t>11.</t>
  </si>
  <si>
    <t>Nursing Drugs &amp; Supplies</t>
  </si>
  <si>
    <t>12.</t>
  </si>
  <si>
    <t>Nursing Other</t>
  </si>
  <si>
    <t>13.</t>
  </si>
  <si>
    <t>14.</t>
  </si>
  <si>
    <t>15.</t>
  </si>
  <si>
    <t>16.</t>
  </si>
  <si>
    <t>17.</t>
  </si>
  <si>
    <t>18.</t>
  </si>
  <si>
    <t>19.</t>
  </si>
  <si>
    <t>20.</t>
  </si>
  <si>
    <t>Direct Nursing Facility</t>
  </si>
  <si>
    <t>Nursing Facility Direct</t>
  </si>
  <si>
    <t>21.</t>
  </si>
  <si>
    <t>Direct Basic Care</t>
  </si>
  <si>
    <t>Basic Care Facility Direct</t>
  </si>
  <si>
    <t>22.</t>
  </si>
  <si>
    <t>Direct Assisted Living</t>
  </si>
  <si>
    <t>Assisted Living Facility Direct</t>
  </si>
  <si>
    <t>23.</t>
  </si>
  <si>
    <t>Direct Hospital</t>
  </si>
  <si>
    <t>Hospital Direct</t>
  </si>
  <si>
    <t>24.</t>
  </si>
  <si>
    <t>Direct Other</t>
  </si>
  <si>
    <t>Other Direct</t>
  </si>
  <si>
    <t>25.</t>
  </si>
  <si>
    <t>26.</t>
  </si>
  <si>
    <t>27.</t>
  </si>
  <si>
    <t>28.</t>
  </si>
  <si>
    <t>29.</t>
  </si>
  <si>
    <t>30.</t>
  </si>
  <si>
    <t>31.</t>
  </si>
  <si>
    <t>32.</t>
  </si>
  <si>
    <t>33.</t>
  </si>
  <si>
    <t>34.</t>
  </si>
  <si>
    <t>35.</t>
  </si>
  <si>
    <t>36.</t>
  </si>
  <si>
    <t>37.</t>
  </si>
  <si>
    <t>Food &amp; Supplements</t>
  </si>
  <si>
    <t>Plant Operations</t>
  </si>
  <si>
    <t>Passthrough</t>
  </si>
  <si>
    <t>Routine Care Supplies</t>
  </si>
  <si>
    <t>Drugs - RX</t>
  </si>
  <si>
    <t>Drugs - OTC</t>
  </si>
  <si>
    <t>Direct Supplies</t>
  </si>
  <si>
    <t>Required Training/Travel</t>
  </si>
  <si>
    <t>Hair Care Supplies</t>
  </si>
  <si>
    <t>Food</t>
  </si>
  <si>
    <t>Dietary Supplements</t>
  </si>
  <si>
    <t>Contracted Services</t>
  </si>
  <si>
    <t>Linen</t>
  </si>
  <si>
    <t>Board Fees/Travel</t>
  </si>
  <si>
    <t>Security Services</t>
  </si>
  <si>
    <t>Other Supplies</t>
  </si>
  <si>
    <t>Insurance</t>
  </si>
  <si>
    <t>Telephone</t>
  </si>
  <si>
    <t>Postage and Freight</t>
  </si>
  <si>
    <t>Dues and Subscriptions</t>
  </si>
  <si>
    <t>Professional Fees</t>
  </si>
  <si>
    <t>Home Office Costs</t>
  </si>
  <si>
    <t>Advertising &amp; Recruitment</t>
  </si>
  <si>
    <t>Management Consultants</t>
  </si>
  <si>
    <t>Business Meetings</t>
  </si>
  <si>
    <t>Other Travel</t>
  </si>
  <si>
    <t>Other Training</t>
  </si>
  <si>
    <t>Business Office</t>
  </si>
  <si>
    <t>Any Other Costs</t>
  </si>
  <si>
    <t>Consultants</t>
  </si>
  <si>
    <t>Vehicle Operating</t>
  </si>
  <si>
    <t>Lease and Rental</t>
  </si>
  <si>
    <t>Certain Legal Fees</t>
  </si>
  <si>
    <t>Bad Debt Costs</t>
  </si>
  <si>
    <t>Repairs and Maintenance</t>
  </si>
  <si>
    <t>Subtotal (Other Costs) Lines 9-33 plus 35 and 43</t>
  </si>
  <si>
    <r>
      <rPr>
        <sz val="12"/>
        <rFont val="Arial"/>
        <family val="2"/>
      </rPr>
      <t>Benefit Type</t>
    </r>
    <r>
      <rPr>
        <sz val="10"/>
        <rFont val="Arial"/>
        <family val="2"/>
      </rPr>
      <t xml:space="preserve"> </t>
    </r>
    <r>
      <rPr>
        <sz val="9"/>
        <rFont val="Arial"/>
        <family val="2"/>
      </rPr>
      <t xml:space="preserve"> 1)</t>
    </r>
  </si>
  <si>
    <t>Social Security &amp; Medicare (FICA) Taxes</t>
  </si>
  <si>
    <t>Affordable Care Act Taxes</t>
  </si>
  <si>
    <t>Unemployment Insurance</t>
  </si>
  <si>
    <t>Workforce Safety &amp; Insurance</t>
  </si>
  <si>
    <t>Retirement Benefits or Plans</t>
  </si>
  <si>
    <t>Health Insurance</t>
  </si>
  <si>
    <t>Life Insurance</t>
  </si>
  <si>
    <t>Dental Insurance</t>
  </si>
  <si>
    <t>Vision Insurance</t>
  </si>
  <si>
    <t>Uniform Allowances</t>
  </si>
  <si>
    <t>Other (Identify)</t>
  </si>
  <si>
    <t>Totals</t>
  </si>
  <si>
    <t>5)</t>
  </si>
  <si>
    <t>4)</t>
  </si>
  <si>
    <t xml:space="preserve">   6)</t>
  </si>
  <si>
    <t>Department</t>
  </si>
  <si>
    <t>% of Total
Salaries</t>
  </si>
  <si>
    <t>Share of
Benefits</t>
  </si>
  <si>
    <t xml:space="preserve">Nursing </t>
  </si>
  <si>
    <t xml:space="preserve">   2)</t>
  </si>
  <si>
    <t xml:space="preserve">   3)</t>
  </si>
  <si>
    <t xml:space="preserve">   4)</t>
  </si>
  <si>
    <t xml:space="preserve">   5)</t>
  </si>
  <si>
    <t>1) Only costs as defined in the Ratesetting Manual for Nursing Facilities, Section 1.25. and 33. can be included as fringe benefits.</t>
  </si>
  <si>
    <t>2) Must equal Line 1, Total Costs of Schedule C-4.</t>
  </si>
  <si>
    <t>3) Round to two (2) decimal places, i.e. 10.47%.</t>
  </si>
  <si>
    <t>4) Totals of these columns must equal.</t>
  </si>
  <si>
    <t>5) Totals of these columns must equal.</t>
  </si>
  <si>
    <t>6) Must equal Line 2, Total Costs of Schedule C-4.</t>
  </si>
  <si>
    <t>Note: Costs reported must include total costs and be adjusted to allowable costs.</t>
  </si>
  <si>
    <t>Amount</t>
  </si>
  <si>
    <t>Total facility cost, Schedule C-4, Total Costs, Line 45</t>
  </si>
  <si>
    <t>Reconciling Items and Explanation</t>
  </si>
  <si>
    <t>GL Account
Number</t>
  </si>
  <si>
    <t>Total facility expenses per financial statements</t>
  </si>
  <si>
    <t>Account Description</t>
  </si>
  <si>
    <t>Total facility revenue per financial statements</t>
  </si>
  <si>
    <t>Sch D-1</t>
  </si>
  <si>
    <t>Sch D-2</t>
  </si>
  <si>
    <t>Reference</t>
  </si>
  <si>
    <t>Cost Center</t>
  </si>
  <si>
    <t>Cost Component</t>
  </si>
  <si>
    <t>Sch D Total</t>
  </si>
  <si>
    <t>Sch D/D-1 Comparison of Costs by Cost Center/Component</t>
  </si>
  <si>
    <t>7.2.b.-e.</t>
  </si>
  <si>
    <t>Additional compensation for employees who are members of the board</t>
  </si>
  <si>
    <t>Interest income from funded depreciation in excess of accumulated depreciation.</t>
  </si>
  <si>
    <t>Interest expense for borrowing up to the amount of available funded depreciation.</t>
  </si>
  <si>
    <t>TOTAL</t>
  </si>
  <si>
    <t>Sch D/D-2 Comparison of Costs by Cost Center/Component</t>
  </si>
  <si>
    <t>Individual</t>
  </si>
  <si>
    <t>Title</t>
  </si>
  <si>
    <r>
      <t xml:space="preserve">Number of Calendar Days Employed </t>
    </r>
    <r>
      <rPr>
        <sz val="9"/>
        <rFont val="Arial"/>
        <family val="2"/>
      </rPr>
      <t>1)</t>
    </r>
  </si>
  <si>
    <t>Employed From Date</t>
  </si>
  <si>
    <t>Employed To Date</t>
  </si>
  <si>
    <t>1) Compensation for top management personnel employed for less than a year must be limited to an amount equal to the limitation divided by 365 times the number of calendar days the individual was employed.  If top management is employed for less than a year, complete a separate column or Schedule D-5 for each individual.</t>
  </si>
  <si>
    <t>Costs reported on Schedule C-4: List all general ledger accounts and amounts for dues, contributions, memberships, sponsorships and advertising.</t>
  </si>
  <si>
    <t>Acct #</t>
  </si>
  <si>
    <t>Review detail of the above accounts and reclassify into the following cost categories:</t>
  </si>
  <si>
    <t>Allowable No Limitation</t>
  </si>
  <si>
    <t>Unallowable</t>
  </si>
  <si>
    <t>Subject to Limitation</t>
  </si>
  <si>
    <t>Association dues</t>
  </si>
  <si>
    <t>Civic and business organization dues</t>
  </si>
  <si>
    <t>Political contributions</t>
  </si>
  <si>
    <t>Community contributions</t>
  </si>
  <si>
    <t>Sports, health, fraternal, social</t>
  </si>
  <si>
    <t>Sports teams</t>
  </si>
  <si>
    <t>Recruitment advertising</t>
  </si>
  <si>
    <t>Promotional advertising</t>
  </si>
  <si>
    <t xml:space="preserve"> </t>
  </si>
  <si>
    <t xml:space="preserve"> Cost Category</t>
  </si>
  <si>
    <t xml:space="preserve">  Line Item</t>
  </si>
  <si>
    <t>NOTE:  This form must be completed if interest income has been earned and interest expense has been claimed.</t>
  </si>
  <si>
    <t>Offsets</t>
  </si>
  <si>
    <t>Account</t>
  </si>
  <si>
    <t>The following provisions of the Rate Setting Manual for Nursing Facilities, Section 22 must be complied with or interest income must be offset to interest expense.</t>
  </si>
  <si>
    <t>Total funded depreciation</t>
  </si>
  <si>
    <t>Less: interest in account</t>
  </si>
  <si>
    <t>Adjusted funded depreciation</t>
  </si>
  <si>
    <t>Accumulated depreciation on resident related assets</t>
  </si>
  <si>
    <t>If yes, is an adjustment necessary? Identify other purposes</t>
  </si>
  <si>
    <t xml:space="preserve">       If yes, has the adjustment been made on Sch. D-1?</t>
  </si>
  <si>
    <t>Deposits</t>
  </si>
  <si>
    <t>Withdrawals For Other Than Capital Assets</t>
  </si>
  <si>
    <t>Transfers In (Out)</t>
  </si>
  <si>
    <t>Amount Expended for Capital Assets</t>
  </si>
  <si>
    <t>Beginning Balance</t>
  </si>
  <si>
    <t>Interest Earned</t>
  </si>
  <si>
    <t>Less:</t>
  </si>
  <si>
    <t>Withdrawls for Non-Capital Assets</t>
  </si>
  <si>
    <t>Transfers</t>
  </si>
  <si>
    <t>Capital Asset Purchases</t>
  </si>
  <si>
    <t>1)  Provide a description of how the withdrawals, transfers and amount expended for capital assets were used.</t>
  </si>
  <si>
    <t>Complete the following information below for any individual or employee who received compensation and qualified for one of the compensation categories listed below.</t>
  </si>
  <si>
    <t>Sole Proprietor</t>
  </si>
  <si>
    <t>Name:</t>
  </si>
  <si>
    <t>Annual Hours Worked</t>
  </si>
  <si>
    <t>Types of Service Performed</t>
  </si>
  <si>
    <r>
      <t>No. of Hours</t>
    </r>
    <r>
      <rPr>
        <vertAlign val="subscript"/>
        <sz val="10"/>
        <rFont val="Arial"/>
        <family val="2"/>
      </rPr>
      <t xml:space="preserve"> 1)</t>
    </r>
  </si>
  <si>
    <t>Total Salary Amount Above</t>
  </si>
  <si>
    <t>Housing Allowance</t>
  </si>
  <si>
    <t>Flat Rate Automobile Allowance</t>
  </si>
  <si>
    <t>Cost of Assets and Services Received</t>
  </si>
  <si>
    <t>Automobile</t>
  </si>
  <si>
    <t>Deferred Compensation, Pension, Annuity</t>
  </si>
  <si>
    <t>Supplies and Services Received for Personal Use</t>
  </si>
  <si>
    <t>Cost of a Domestic or Other Employee Who Works in the Individual's Home</t>
  </si>
  <si>
    <t>Life and Health Insurance Premiums</t>
  </si>
  <si>
    <t>Other (Itemize)</t>
  </si>
  <si>
    <t>Less Salary and Fringe Adjustments on Cost Report (identify)</t>
  </si>
  <si>
    <t>Total Compensation less Adjustments</t>
  </si>
  <si>
    <t>Percent of Compensation Allocated to Facility</t>
  </si>
  <si>
    <t>Total Amount Allocated to Facility</t>
  </si>
  <si>
    <t>Related Party Name:</t>
  </si>
  <si>
    <t>Cost of Ownership</t>
  </si>
  <si>
    <r>
      <t xml:space="preserve">Lease or Rental Charges Less Cost of Ownership </t>
    </r>
    <r>
      <rPr>
        <sz val="10"/>
        <rFont val="Arial"/>
        <family val="2"/>
      </rPr>
      <t>(Adjustment to Schedule D-1)</t>
    </r>
  </si>
  <si>
    <t>The Rate Setting Manual For Nursing Facilities section 15 includes property insurance, depreciation, interest on the mortgage, and real estate taxes as allowable property costs.</t>
  </si>
  <si>
    <t>Complete the following if payments have been made to a related organization.  For each type of payment, duplicate or attach additional information as necessary.</t>
  </si>
  <si>
    <t>Name of Organization</t>
  </si>
  <si>
    <t>Lease</t>
  </si>
  <si>
    <t>Accounting</t>
  </si>
  <si>
    <t>Other (List)</t>
  </si>
  <si>
    <t>Type of Organization</t>
  </si>
  <si>
    <t>Name of Organization or Individual</t>
  </si>
  <si>
    <t>Complete Item(s)</t>
  </si>
  <si>
    <t>Non-Profit Organization</t>
  </si>
  <si>
    <t>Church Related</t>
  </si>
  <si>
    <t>1,5</t>
  </si>
  <si>
    <t>Association</t>
  </si>
  <si>
    <t>Corporation</t>
  </si>
  <si>
    <t>1,2,5</t>
  </si>
  <si>
    <t>Proprietary</t>
  </si>
  <si>
    <t>Partnership</t>
  </si>
  <si>
    <t>3,5</t>
  </si>
  <si>
    <t>E.</t>
  </si>
  <si>
    <t>F.</t>
  </si>
  <si>
    <t>G.</t>
  </si>
  <si>
    <t>Owner</t>
  </si>
  <si>
    <t>A.</t>
  </si>
  <si>
    <t>B.</t>
  </si>
  <si>
    <t>C.</t>
  </si>
  <si>
    <t>D.</t>
  </si>
  <si>
    <t>Operator</t>
  </si>
  <si>
    <t>Land Improvements</t>
  </si>
  <si>
    <t>Building</t>
  </si>
  <si>
    <t>Fixed 
Equipment</t>
  </si>
  <si>
    <t>Movable 
Equipment</t>
  </si>
  <si>
    <t>Assets</t>
  </si>
  <si>
    <t>Prior Year's Ending Balance</t>
  </si>
  <si>
    <t>Additions</t>
  </si>
  <si>
    <t>Deletions (report as negative amount)</t>
  </si>
  <si>
    <t>Ending Balance</t>
  </si>
  <si>
    <t>Accumulated Depreciation</t>
  </si>
  <si>
    <t>1)  Total must agree to Schedule C-4, Line 34.</t>
  </si>
  <si>
    <t>What dollar amount did you use for capitalization of individual assets?</t>
  </si>
  <si>
    <t>C-4 Line 34</t>
  </si>
  <si>
    <t>Mortgagor or Lender</t>
  </si>
  <si>
    <t>Purpose of Loan</t>
  </si>
  <si>
    <t>Lease or Rental Description</t>
  </si>
  <si>
    <t>Leased Buildings and/or Equipment (List All)</t>
  </si>
  <si>
    <t>Inclusive Dates Leased</t>
  </si>
  <si>
    <t>Item Leased</t>
  </si>
  <si>
    <t>Name of Lessor</t>
  </si>
  <si>
    <t>From</t>
  </si>
  <si>
    <t>To</t>
  </si>
  <si>
    <t xml:space="preserve">2) </t>
  </si>
  <si>
    <t>2)  The adjustment must be included on Schedule D-1.</t>
  </si>
  <si>
    <t>Cost Center/Component</t>
  </si>
  <si>
    <t>Salaries-Therapist</t>
  </si>
  <si>
    <t>Salaries-Aide</t>
  </si>
  <si>
    <t>Sub-Total Therapy Salaries</t>
  </si>
  <si>
    <t>Contracted Labor-Therapist</t>
  </si>
  <si>
    <t>Contracted Labor-Aide</t>
  </si>
  <si>
    <t>Sub-Total Therapy Contracted</t>
  </si>
  <si>
    <t>Salaries-RN</t>
  </si>
  <si>
    <t>Salaries-LPN</t>
  </si>
  <si>
    <t>Salaries-Other</t>
  </si>
  <si>
    <t>Sub-Total Nursing Salaries</t>
  </si>
  <si>
    <t>Contracted Labor-RN</t>
  </si>
  <si>
    <t>Contracted Labor-LPN</t>
  </si>
  <si>
    <t>Sub-Total Nursing Contracted</t>
  </si>
  <si>
    <t>Student Loans Related to Prior Education</t>
  </si>
  <si>
    <t>Attended an Accredited / Technical Facility</t>
  </si>
  <si>
    <t>Used for Materials,  Books, or Tuition</t>
  </si>
  <si>
    <t>Position Employee Prepared for &amp; is in that Position</t>
  </si>
  <si>
    <t>Minimum Commitment / Repayment Plan</t>
  </si>
  <si>
    <t xml:space="preserve">Amount of Employee's Education Expense </t>
  </si>
  <si>
    <t xml:space="preserve">Amount Allowable Student Loan </t>
  </si>
  <si>
    <t>Employee Aggregate (not to exceed ($15,000)</t>
  </si>
  <si>
    <t>Education Costs Per Individual</t>
  </si>
  <si>
    <t>Education Costs</t>
  </si>
  <si>
    <t>Unallowable Education Costs</t>
  </si>
  <si>
    <t xml:space="preserve">Facility Adjust </t>
  </si>
  <si>
    <t>Amount Reported</t>
  </si>
  <si>
    <r>
      <t xml:space="preserve">Allowable Amount </t>
    </r>
    <r>
      <rPr>
        <vertAlign val="subscript"/>
        <sz val="12"/>
        <rFont val="Arial"/>
        <family val="2"/>
      </rPr>
      <t>1)</t>
    </r>
  </si>
  <si>
    <t>Unallowable Costs</t>
  </si>
  <si>
    <t>Repayment on Default</t>
  </si>
  <si>
    <t>Facility Offset</t>
  </si>
  <si>
    <t>Repayment</t>
  </si>
  <si>
    <t>1) Total allowable costs flow to Schedule C-2a</t>
  </si>
  <si>
    <t>Direct Costs</t>
  </si>
  <si>
    <t>Bad Debt</t>
  </si>
  <si>
    <t>Total Direct Costs                                          1)</t>
  </si>
  <si>
    <t>Direct Adjustments</t>
  </si>
  <si>
    <r>
      <t xml:space="preserve">Bad Debt Recoveries </t>
    </r>
    <r>
      <rPr>
        <vertAlign val="subscript"/>
        <sz val="12"/>
        <rFont val="Arial"/>
        <family val="2"/>
      </rPr>
      <t>1)</t>
    </r>
  </si>
  <si>
    <r>
      <t xml:space="preserve">Bad Debt Non-Allowable </t>
    </r>
    <r>
      <rPr>
        <vertAlign val="subscript"/>
        <sz val="12"/>
        <rFont val="Arial"/>
        <family val="2"/>
      </rPr>
      <t>1)</t>
    </r>
  </si>
  <si>
    <t>Total Adjustments</t>
  </si>
  <si>
    <r>
      <t xml:space="preserve">Total Costs </t>
    </r>
    <r>
      <rPr>
        <vertAlign val="subscript"/>
        <sz val="12"/>
        <rFont val="Arial"/>
        <family val="2"/>
      </rPr>
      <t>2)</t>
    </r>
  </si>
  <si>
    <t>1) Enter as negative number</t>
  </si>
  <si>
    <t>2) Total  allowable costs flow to Schedule C-2a</t>
  </si>
  <si>
    <t>Vendor Name</t>
  </si>
  <si>
    <t xml:space="preserve">Total Direct Costs                                          </t>
  </si>
  <si>
    <t>Shared Costs</t>
  </si>
  <si>
    <t>Allocation %</t>
  </si>
  <si>
    <t>Total Shared Costs Alloc.</t>
  </si>
  <si>
    <r>
      <t xml:space="preserve">Total Software Costs </t>
    </r>
    <r>
      <rPr>
        <vertAlign val="subscript"/>
        <sz val="12"/>
        <rFont val="Arial"/>
        <family val="2"/>
      </rPr>
      <t>1)</t>
    </r>
  </si>
  <si>
    <t>1) Total allowable Software Costs flow to Schedule C-2a</t>
  </si>
  <si>
    <t>Total per C-4</t>
  </si>
  <si>
    <t>Entity</t>
  </si>
  <si>
    <t>Total Post Allocated Square Footage</t>
  </si>
  <si>
    <t>Room Square Feet Detail - NF Only</t>
  </si>
  <si>
    <t>Square Feet</t>
  </si>
  <si>
    <t xml:space="preserve"> # Rooms</t>
  </si>
  <si>
    <t>Private Room A Square Feet</t>
  </si>
  <si>
    <t>Private Room B Square Feet</t>
  </si>
  <si>
    <t>Private Room C Square Feet</t>
  </si>
  <si>
    <t xml:space="preserve">Private Room D Square Feet </t>
  </si>
  <si>
    <t xml:space="preserve">Private Room E Square Feet </t>
  </si>
  <si>
    <t>Semi-Private Room Square Feet</t>
  </si>
  <si>
    <t xml:space="preserve">   Total Weighted Square Footage                                        </t>
  </si>
  <si>
    <t xml:space="preserve">   Common Square Footage</t>
  </si>
  <si>
    <t>Total Resident Rooms/Bathrooms</t>
  </si>
  <si>
    <t>Gross Square Footage</t>
  </si>
  <si>
    <t xml:space="preserve">   Total Weighted Square Footage Percentage                       </t>
  </si>
  <si>
    <t>Licensed Beds</t>
  </si>
  <si>
    <t>Square Ft / Bed</t>
  </si>
  <si>
    <t>Percentage</t>
  </si>
  <si>
    <t>Allocation Area</t>
  </si>
  <si>
    <t>Allocation Square Feet</t>
  </si>
  <si>
    <t>Total Post Allocated Square Feet</t>
  </si>
  <si>
    <t>Resident Rooms / Nursing</t>
  </si>
  <si>
    <t>Therapy</t>
  </si>
  <si>
    <t>Chapel</t>
  </si>
  <si>
    <t>Nursing Admin.</t>
  </si>
  <si>
    <t>Medical Records (HIM)</t>
  </si>
  <si>
    <t>Beauty Shop</t>
  </si>
  <si>
    <t>Subtotal Allocated Square Feet</t>
  </si>
  <si>
    <t>Allocated Square Feet Percentage</t>
  </si>
  <si>
    <t>Subtotal ASF</t>
  </si>
  <si>
    <t>Total Allocated Square Feet</t>
  </si>
  <si>
    <t>Total Allocation % from Allocated Sq Ft - WSF #1</t>
  </si>
  <si>
    <t>Common Square Feet</t>
  </si>
  <si>
    <t>Total Allocated Square Feet including Common SF</t>
  </si>
  <si>
    <t>Total Allocation % from Allocated Sq Ft - WSF #2</t>
  </si>
  <si>
    <t>Total Allocated Square Feet including Common Sq Ft</t>
  </si>
  <si>
    <t>Total Allocation % from Allocated Sq Ft - WSF #3</t>
  </si>
  <si>
    <t>Total Allocation % from Allocated Sq Ft - WSF #4</t>
  </si>
  <si>
    <t>Total Allocation % from Allocated Sq Ft - WSF #5</t>
  </si>
  <si>
    <t>Schedule B-3 NF Private Pay</t>
  </si>
  <si>
    <t>RAE NF PP</t>
  </si>
  <si>
    <t>RAD NF PP</t>
  </si>
  <si>
    <t>RAC NF PP</t>
  </si>
  <si>
    <t>RAB NF PP</t>
  </si>
  <si>
    <t>RAA NF PP</t>
  </si>
  <si>
    <t>ES3 NF PP</t>
  </si>
  <si>
    <t>ES2 NF PP</t>
  </si>
  <si>
    <t>ES1 NF PP</t>
  </si>
  <si>
    <t>HE2 NF PP</t>
  </si>
  <si>
    <t>HE1 NF PP</t>
  </si>
  <si>
    <t>HD2 NF PP</t>
  </si>
  <si>
    <t>HD1 NF PP</t>
  </si>
  <si>
    <t>HC2 NF PP</t>
  </si>
  <si>
    <t>HC1 NF PP</t>
  </si>
  <si>
    <t>HB1 NF PP</t>
  </si>
  <si>
    <t>LE2 NF PP</t>
  </si>
  <si>
    <t>LE1 NF PP</t>
  </si>
  <si>
    <t>LD2 NF PP</t>
  </si>
  <si>
    <t>LD1 NF PP</t>
  </si>
  <si>
    <t>LC2 NF PP</t>
  </si>
  <si>
    <t>LC1 NF PP</t>
  </si>
  <si>
    <t>LB2 NF PP</t>
  </si>
  <si>
    <t>LB1 NF PP</t>
  </si>
  <si>
    <t>CE2 NF PP</t>
  </si>
  <si>
    <t>CE1 NF PP</t>
  </si>
  <si>
    <t>CD2 NF PP</t>
  </si>
  <si>
    <t>CD1 NF PP</t>
  </si>
  <si>
    <t>CC2 NF PP</t>
  </si>
  <si>
    <t>CC1 NF PP</t>
  </si>
  <si>
    <t>CB2 NF PP</t>
  </si>
  <si>
    <t>CB1 NF PP</t>
  </si>
  <si>
    <t>CA2 NF PP</t>
  </si>
  <si>
    <t>CA1 NF PP</t>
  </si>
  <si>
    <t>BB2 NF PP</t>
  </si>
  <si>
    <t>BB1 NF PP</t>
  </si>
  <si>
    <t>BA2 NF PP</t>
  </si>
  <si>
    <t>BA1 NF PP</t>
  </si>
  <si>
    <t>PE2 NF PP</t>
  </si>
  <si>
    <t>PE1 NF PP</t>
  </si>
  <si>
    <t>PD2 NF PP</t>
  </si>
  <si>
    <t>PD1 NF PP</t>
  </si>
  <si>
    <t>PC2 NF PP</t>
  </si>
  <si>
    <t>PC1 NF PP</t>
  </si>
  <si>
    <t>PB2 NF PP</t>
  </si>
  <si>
    <t>PB1 NF PP</t>
  </si>
  <si>
    <t>PA2 NF PP</t>
  </si>
  <si>
    <t>PA1 NF PP</t>
  </si>
  <si>
    <t>RESPITE NF PP</t>
  </si>
  <si>
    <t>AAA NF PP</t>
  </si>
  <si>
    <t>GEROPSYCH NF PP</t>
  </si>
  <si>
    <t>Schedule B-3 NF VA</t>
  </si>
  <si>
    <t>RAE NF VA</t>
  </si>
  <si>
    <t>RAD NF VA</t>
  </si>
  <si>
    <t>RAC NF VA</t>
  </si>
  <si>
    <t>RAB NF VA</t>
  </si>
  <si>
    <t>RAA NF VA</t>
  </si>
  <si>
    <t>ES3 NF VA</t>
  </si>
  <si>
    <t>ES2 NF VA</t>
  </si>
  <si>
    <t>ES1 NF VA</t>
  </si>
  <si>
    <t>HE2 NF VA</t>
  </si>
  <si>
    <t>HE1 NF VA</t>
  </si>
  <si>
    <t>HD2 NF VA</t>
  </si>
  <si>
    <t>HD1 NF VA</t>
  </si>
  <si>
    <t>HC2 NF VA</t>
  </si>
  <si>
    <t>HC1 NF VA</t>
  </si>
  <si>
    <t>HB1 NF VA</t>
  </si>
  <si>
    <t>LE2 NF VA</t>
  </si>
  <si>
    <t>LE1 NF VA</t>
  </si>
  <si>
    <t>LD2 NF VA</t>
  </si>
  <si>
    <t>LD1 NF VA</t>
  </si>
  <si>
    <t>LC2 NF VA</t>
  </si>
  <si>
    <t>LC1 NF VA</t>
  </si>
  <si>
    <t>LB2 NF VA</t>
  </si>
  <si>
    <t>LB1 NF VA</t>
  </si>
  <si>
    <t>CE2 NF VA</t>
  </si>
  <si>
    <t>CE1 NF VA</t>
  </si>
  <si>
    <t>CD2 NF VA</t>
  </si>
  <si>
    <t>CD1 NF VA</t>
  </si>
  <si>
    <t>CC2 NF VA</t>
  </si>
  <si>
    <t>CC1 NF VA</t>
  </si>
  <si>
    <t>CB2 NF VA</t>
  </si>
  <si>
    <t>CB1 NF VA</t>
  </si>
  <si>
    <t>CA2 NF VA</t>
  </si>
  <si>
    <t>CA1 NF VA</t>
  </si>
  <si>
    <t>BB2 NF VA</t>
  </si>
  <si>
    <t>BB1 NF VA</t>
  </si>
  <si>
    <t>BA2 NF VA</t>
  </si>
  <si>
    <t>BA1 NF VA</t>
  </si>
  <si>
    <t>PE2 NF VA</t>
  </si>
  <si>
    <t>PE1 NF VA</t>
  </si>
  <si>
    <t>PD2 NF VA</t>
  </si>
  <si>
    <t>PD1 NF VA</t>
  </si>
  <si>
    <t>PC2 NF VA</t>
  </si>
  <si>
    <t>PC1 NF VA</t>
  </si>
  <si>
    <t>PB2 NF VA</t>
  </si>
  <si>
    <t>PB1 NF VA</t>
  </si>
  <si>
    <t>PA2 NF VA</t>
  </si>
  <si>
    <t>PA1 NF VA</t>
  </si>
  <si>
    <t>RESPITE NF VA</t>
  </si>
  <si>
    <t>AAA NF VA</t>
  </si>
  <si>
    <t>GEROPSYCH NF VA</t>
  </si>
  <si>
    <t>Schedule B-3 NF Medicare</t>
  </si>
  <si>
    <t>RAE NF Medicare</t>
  </si>
  <si>
    <t>RAD NF Medicare</t>
  </si>
  <si>
    <t>RAC NF Medicare</t>
  </si>
  <si>
    <t>RAB NF Medicare</t>
  </si>
  <si>
    <t>RAA NF Medicare</t>
  </si>
  <si>
    <t>ES3 NF Medicare</t>
  </si>
  <si>
    <t>ES2 NF Medicare</t>
  </si>
  <si>
    <t>ES1 NF Medicare</t>
  </si>
  <si>
    <t>HE2 NF Medicare</t>
  </si>
  <si>
    <t>HE1 NF Medicare</t>
  </si>
  <si>
    <t>HD2 NF Medicare</t>
  </si>
  <si>
    <t>HD1 NF Medicare</t>
  </si>
  <si>
    <t>HC2 NF Medicare</t>
  </si>
  <si>
    <t>HC1 NF Medicare</t>
  </si>
  <si>
    <t>HB1 NF Medicare</t>
  </si>
  <si>
    <t>LE2 NF Medicare</t>
  </si>
  <si>
    <t>LE1 NF Medicare</t>
  </si>
  <si>
    <t>LD2 NF Medicare</t>
  </si>
  <si>
    <t>LD1 NF Medicare</t>
  </si>
  <si>
    <t>LC2 NF Medicare</t>
  </si>
  <si>
    <t>LC1 NF Medicare</t>
  </si>
  <si>
    <t>LB2 NF Medicare</t>
  </si>
  <si>
    <t>LB1 NF Medicare</t>
  </si>
  <si>
    <t>CE2 NF Medicare</t>
  </si>
  <si>
    <t>CE1 NF Medicare</t>
  </si>
  <si>
    <t>CD2 NF Medicare</t>
  </si>
  <si>
    <t>CD1 NF Medicare</t>
  </si>
  <si>
    <t>CC2 NF Medicare</t>
  </si>
  <si>
    <t>CC1 NF Medicare</t>
  </si>
  <si>
    <t>CB2 NF Medicare</t>
  </si>
  <si>
    <t>CB1 NF Medicare</t>
  </si>
  <si>
    <t>CA2 NF Medicare</t>
  </si>
  <si>
    <t>CA1 NF Medicare</t>
  </si>
  <si>
    <t>BB2 NF Medicare</t>
  </si>
  <si>
    <t>BB1 NF Medicare</t>
  </si>
  <si>
    <t>BA2 NF Medicare</t>
  </si>
  <si>
    <t>BA1 NF Medicare</t>
  </si>
  <si>
    <t>PE2 NF Medicare</t>
  </si>
  <si>
    <t>PE1 NF Medicare</t>
  </si>
  <si>
    <t>PD2 NF Medicare</t>
  </si>
  <si>
    <t>PD1 NF Medicare</t>
  </si>
  <si>
    <t>PC2 NF Medicare</t>
  </si>
  <si>
    <t>PC1 NF Medicare</t>
  </si>
  <si>
    <t>PB2 NF Medicare</t>
  </si>
  <si>
    <t>PB1 NF Medicare</t>
  </si>
  <si>
    <t>PA2 NF Medicare</t>
  </si>
  <si>
    <t>PA1 NF Medicare</t>
  </si>
  <si>
    <t>RESPITE NF Medicare</t>
  </si>
  <si>
    <t>AAA NF Medicare</t>
  </si>
  <si>
    <t>GEROPSYCH NF Medicare</t>
  </si>
  <si>
    <t>Schedule B-3 NF Medicaid</t>
  </si>
  <si>
    <t>RAE NF Medicaid</t>
  </si>
  <si>
    <t>RAD NF Medicaid</t>
  </si>
  <si>
    <t>RAC NF Medicaid</t>
  </si>
  <si>
    <t>RAB NF Medicaid</t>
  </si>
  <si>
    <t>RAA NF Medicaid</t>
  </si>
  <si>
    <t>ES3 NF Medicaid</t>
  </si>
  <si>
    <t>ES2 NF Medicaid</t>
  </si>
  <si>
    <t>ES1 NF Medicaid</t>
  </si>
  <si>
    <t>HE2 NF Medicaid</t>
  </si>
  <si>
    <t>HE1 NF Medicaid</t>
  </si>
  <si>
    <t>HD2 NF Medicaid</t>
  </si>
  <si>
    <t>HD1 NF Medicaid</t>
  </si>
  <si>
    <t>HC2 NF Medicaid</t>
  </si>
  <si>
    <t>HC1 NF Medicaid</t>
  </si>
  <si>
    <t>HB1 NF Medicaid</t>
  </si>
  <si>
    <t>LE2 NF Medicaid</t>
  </si>
  <si>
    <t>LE1 NF Medicaid</t>
  </si>
  <si>
    <t>LD2 NF Medicaid</t>
  </si>
  <si>
    <t>LD1 NF Medicaid</t>
  </si>
  <si>
    <t>LC2 NF Medicaid</t>
  </si>
  <si>
    <t>LC1 NF Medicaid</t>
  </si>
  <si>
    <t>LB2 NF Medicaid</t>
  </si>
  <si>
    <t>LB1 NF Medicaid</t>
  </si>
  <si>
    <t>CE2 NF Medicaid</t>
  </si>
  <si>
    <t>CE1 NF Medicaid</t>
  </si>
  <si>
    <t>CD2 NF Medicaid</t>
  </si>
  <si>
    <t>CD1 NF Medicaid</t>
  </si>
  <si>
    <t>CC2 NF Medicaid</t>
  </si>
  <si>
    <t>CC1 NF Medicaid</t>
  </si>
  <si>
    <t>CB2 NF Medicaid</t>
  </si>
  <si>
    <t>CB1 NF Medicaid</t>
  </si>
  <si>
    <t>CA2 NF Medicaid</t>
  </si>
  <si>
    <t>CA1 NF Medicaid</t>
  </si>
  <si>
    <t>BB2 NF Medicaid</t>
  </si>
  <si>
    <t>BB1 NF Medicaid</t>
  </si>
  <si>
    <t>BA2 NF Medicaid</t>
  </si>
  <si>
    <t>BA1 NF Medicaid</t>
  </si>
  <si>
    <t>PE2 NF Medicaid</t>
  </si>
  <si>
    <t>PE1 NF Medicaid</t>
  </si>
  <si>
    <t>PD2 NF Medicaid</t>
  </si>
  <si>
    <t>PD1 NF Medicaid</t>
  </si>
  <si>
    <t>PC2 NF Medicaid</t>
  </si>
  <si>
    <t>PC1 NF Medicaid</t>
  </si>
  <si>
    <t>PB2 NF Medicaid</t>
  </si>
  <si>
    <t>PB1 NF Medicaid</t>
  </si>
  <si>
    <t>PA2 NF Medicaid</t>
  </si>
  <si>
    <t>PA1 NF Medicaid</t>
  </si>
  <si>
    <t>RESPITE NF Medicaid</t>
  </si>
  <si>
    <t>AAA NF Medicaid</t>
  </si>
  <si>
    <t>GEROPSYCH NF Medicaid</t>
  </si>
  <si>
    <t>Schedule B-3 Other</t>
  </si>
  <si>
    <t>BC Medicaid</t>
  </si>
  <si>
    <t>BC PP</t>
  </si>
  <si>
    <t>AL</t>
  </si>
  <si>
    <t>BC ACUP Costs</t>
  </si>
  <si>
    <t>BC Other Costs</t>
  </si>
  <si>
    <t>AL ACUP Costs</t>
  </si>
  <si>
    <t>AL Other Costs</t>
  </si>
  <si>
    <t>Hospital ACUP Costs</t>
  </si>
  <si>
    <t>Hospital Other Costs</t>
  </si>
  <si>
    <t>Other ACUP Costs</t>
  </si>
  <si>
    <t>Therapies FB NF Costs</t>
  </si>
  <si>
    <t>Therapies Salaries NF Costs</t>
  </si>
  <si>
    <t>Therapies Other NF Costs</t>
  </si>
  <si>
    <t>Nursing Salaries NF Costs</t>
  </si>
  <si>
    <t>Nursing FB NF Costs</t>
  </si>
  <si>
    <t>Nursing Drugs &amp; Supplies NF Costs</t>
  </si>
  <si>
    <t>Nursing Other NF Costs</t>
  </si>
  <si>
    <t>Geropsych Salaries NF Costs</t>
  </si>
  <si>
    <t>Geropsych FB NF Costs</t>
  </si>
  <si>
    <t>Geropsych Drugs &amp; Supplies NF Costs</t>
  </si>
  <si>
    <t>Food &amp; Dietary Supplements NF Costs</t>
  </si>
  <si>
    <t>Laundry Salaries NF Costs</t>
  </si>
  <si>
    <t>Laundry FB NF Costs</t>
  </si>
  <si>
    <t>Laundry Other NF Costs</t>
  </si>
  <si>
    <t>Social Services Salaries NF Costs</t>
  </si>
  <si>
    <t>Social Services FB NF Costs</t>
  </si>
  <si>
    <t>Social Services Other NF Costs</t>
  </si>
  <si>
    <t>Activities Salaries NF Costs</t>
  </si>
  <si>
    <t>Activities FB NF Costs</t>
  </si>
  <si>
    <t>Activities Other NF Costs</t>
  </si>
  <si>
    <t>Administration Salaries NF Costs</t>
  </si>
  <si>
    <t>Administration FB NF Costs</t>
  </si>
  <si>
    <t>Malpractice Insurance NF Costs</t>
  </si>
  <si>
    <t>Administration Other NF Costs</t>
  </si>
  <si>
    <t>Chaplain Salaries NF Costs</t>
  </si>
  <si>
    <t>Chaplain FB NF Costs</t>
  </si>
  <si>
    <t>Chaplain Other NF Costs</t>
  </si>
  <si>
    <t>Pharmacy Other NF Costs</t>
  </si>
  <si>
    <t>Plant Salaries NF Costs</t>
  </si>
  <si>
    <t>Plant FB NF Costs</t>
  </si>
  <si>
    <t>Utilities NF Costs</t>
  </si>
  <si>
    <t>Plant Other NF Costs</t>
  </si>
  <si>
    <t>Housekeeping Salaries NF Costs</t>
  </si>
  <si>
    <t>Housekeeping FB NF Costs</t>
  </si>
  <si>
    <t>Housekeeping Other NF Costs</t>
  </si>
  <si>
    <t>Dietary Salaries NF Costs</t>
  </si>
  <si>
    <t>Dietary FB NF Costs</t>
  </si>
  <si>
    <t>Dietary Other NF Costs</t>
  </si>
  <si>
    <t>Medical Records Salaries NF Costs</t>
  </si>
  <si>
    <t>Medical Records FB NF Costs</t>
  </si>
  <si>
    <t>Medical Records Other NF Costs</t>
  </si>
  <si>
    <t>Property NF Costs</t>
  </si>
  <si>
    <t>11</t>
  </si>
  <si>
    <t>16</t>
  </si>
  <si>
    <t>17</t>
  </si>
  <si>
    <t>If yes, make the appropriate adjustments on Schedule D-1.</t>
  </si>
  <si>
    <t>If yes, schedule the Medicare Part D supplies on a separate sheet and make the appropriate adjustments on Schedule D-1.</t>
  </si>
  <si>
    <t xml:space="preserve">Are there any withdrawals from funded depreciation (Schedule F-1)?  </t>
  </si>
  <si>
    <t>If the rate is not all inclusive, schedule the detail of the direct contract staffing and / or consultants, identifying the costs, on a separate sheet and make the appropriate reassignment to administration on Schedule D-1.</t>
  </si>
  <si>
    <t>* Other</t>
  </si>
  <si>
    <t>Schedule W Reconcile</t>
  </si>
  <si>
    <t>Total Sq. Ft.</t>
  </si>
  <si>
    <t>Sq. Ft. per Bed</t>
  </si>
  <si>
    <t>Total Resident Sq. Ft.</t>
  </si>
  <si>
    <t>Total Resident Rooms</t>
  </si>
  <si>
    <t>HB2 NF PP</t>
  </si>
  <si>
    <t>HB2 NF VA</t>
  </si>
  <si>
    <t>HB2 NF Medicare</t>
  </si>
  <si>
    <t>HB2 NF Medicaid</t>
  </si>
  <si>
    <t>Indirect</t>
  </si>
  <si>
    <t>Schedule D-1 &amp; D-2</t>
  </si>
  <si>
    <t>Schedule C-2c</t>
  </si>
  <si>
    <t>Schedule C-2i</t>
  </si>
  <si>
    <t>Schedule C-2l</t>
  </si>
  <si>
    <t>Schedule C-2m</t>
  </si>
  <si>
    <t>Schedule W</t>
  </si>
  <si>
    <t>Cost Center Drop-down List</t>
  </si>
  <si>
    <t>Cost Component Drop-Down List</t>
  </si>
  <si>
    <t>Allocation</t>
  </si>
  <si>
    <t>Do you charge families for days after discharge for storage of personal belongings?</t>
  </si>
  <si>
    <t>Current Year Additions</t>
  </si>
  <si>
    <t>Current Year Deletions (report as negative amount)</t>
  </si>
  <si>
    <t>% of Payment to Organization</t>
  </si>
  <si>
    <t>Payment Type</t>
  </si>
  <si>
    <t>List Values</t>
  </si>
  <si>
    <t>Taxes &amp; Specials</t>
  </si>
  <si>
    <t>Malpractice Ins.</t>
  </si>
  <si>
    <t>Food &amp; Supplemnt</t>
  </si>
  <si>
    <t>Nursing &amp; Geropsych</t>
  </si>
  <si>
    <t>Nursing Salaries</t>
  </si>
  <si>
    <t>Therapy Salaries</t>
  </si>
  <si>
    <t>Allocation Wkst Amount</t>
  </si>
  <si>
    <t>Geropsych Other Total Costs</t>
  </si>
  <si>
    <t>Geropsych Other Reclass</t>
  </si>
  <si>
    <t>Geropsych Other Adjust</t>
  </si>
  <si>
    <t>Geropsych Other Net Costs</t>
  </si>
  <si>
    <t>Geropsych Other NF Costs</t>
  </si>
  <si>
    <t>Individual #1</t>
  </si>
  <si>
    <t>Individual #2</t>
  </si>
  <si>
    <t>Individual #3</t>
  </si>
  <si>
    <t>Individual #4</t>
  </si>
  <si>
    <t>Administration Total $</t>
  </si>
  <si>
    <t>Administration Total Hours</t>
  </si>
  <si>
    <t>Administration NF $</t>
  </si>
  <si>
    <t>Administration NF Hours</t>
  </si>
  <si>
    <t>Questionnaire</t>
  </si>
  <si>
    <t>Allocation Wkst Name</t>
  </si>
  <si>
    <t>Additional Square Footage</t>
  </si>
  <si>
    <t>C-1 Allocation Method</t>
  </si>
  <si>
    <t>Land</t>
  </si>
  <si>
    <t>Total Project Costs</t>
  </si>
  <si>
    <t>Project Description 2)</t>
  </si>
  <si>
    <t>invoices</t>
  </si>
  <si>
    <t>audited financials</t>
  </si>
  <si>
    <t>Date Completed &amp; Placed Into Service</t>
  </si>
  <si>
    <t>Total FRV Project Costs</t>
  </si>
  <si>
    <t>Total FRV Costs/Bed</t>
  </si>
  <si>
    <t xml:space="preserve">Property C-2a                                                          </t>
  </si>
  <si>
    <t>Total Days Less LOA Days</t>
  </si>
  <si>
    <t>Reclass Leave Days</t>
  </si>
  <si>
    <t>Total Days w/ Reclass</t>
  </si>
  <si>
    <t>Average Relative Weight per Day</t>
  </si>
  <si>
    <t>If yes, provide a reconciliation and schedule of G/L accounts used for Therapy charges delineated between inpatient and outpatient.</t>
  </si>
  <si>
    <t>Indvl #1 1a</t>
  </si>
  <si>
    <t>Indvl #1 1b</t>
  </si>
  <si>
    <t>Indvl #1 1c</t>
  </si>
  <si>
    <t>Indvl #1 1d</t>
  </si>
  <si>
    <t>Indvl #1 1e</t>
  </si>
  <si>
    <t>Indvl #1 1f</t>
  </si>
  <si>
    <t>Indvl #1 1g</t>
  </si>
  <si>
    <t>Indvl #1 1h</t>
  </si>
  <si>
    <t>Indvl #1 1i</t>
  </si>
  <si>
    <t>Indvl #1 3a</t>
  </si>
  <si>
    <t>Indvl #1 3b</t>
  </si>
  <si>
    <t>Indvl #1 Total</t>
  </si>
  <si>
    <t>Indvl #2 1a</t>
  </si>
  <si>
    <t>Indvl #2 1b</t>
  </si>
  <si>
    <t>Indvl #2 1c</t>
  </si>
  <si>
    <t>Indvl #2 1d</t>
  </si>
  <si>
    <t>Indvl #2 1e</t>
  </si>
  <si>
    <t>Indvl #2 1f</t>
  </si>
  <si>
    <t>Indvl #2 1g</t>
  </si>
  <si>
    <t>Indvl #2 1h</t>
  </si>
  <si>
    <t>Indvl #2 1i</t>
  </si>
  <si>
    <t>Indvl #2 3a</t>
  </si>
  <si>
    <t>Indvl #2 3b</t>
  </si>
  <si>
    <t>Indvl #2 Total</t>
  </si>
  <si>
    <t>Indvl #3 1a</t>
  </si>
  <si>
    <t>Indvl #3 1b</t>
  </si>
  <si>
    <t>Indvl #3 1c</t>
  </si>
  <si>
    <t>Indvl #3 1d</t>
  </si>
  <si>
    <t>Indvl #3 1e</t>
  </si>
  <si>
    <t>Indvl #3 1f</t>
  </si>
  <si>
    <t>Indvl #3 1g</t>
  </si>
  <si>
    <t>Indvl #3 1h</t>
  </si>
  <si>
    <t>Indvl #3 1i</t>
  </si>
  <si>
    <t>Indvl #3 3a</t>
  </si>
  <si>
    <t>Indvl #3 3b</t>
  </si>
  <si>
    <t>Indvl #3 Total</t>
  </si>
  <si>
    <t>Indvl #4 1a</t>
  </si>
  <si>
    <t>Indvl #4 1b</t>
  </si>
  <si>
    <t>Indvl #4 1c</t>
  </si>
  <si>
    <t>Indvl #4 1d</t>
  </si>
  <si>
    <t>Indvl #4 1e</t>
  </si>
  <si>
    <t>Indvl #4 1f</t>
  </si>
  <si>
    <t>Indvl #4 1g</t>
  </si>
  <si>
    <t>Indvl #4 1h</t>
  </si>
  <si>
    <t>Indvl #4 1i</t>
  </si>
  <si>
    <t>Indvl #4 3a</t>
  </si>
  <si>
    <t>Indvl #4 3b</t>
  </si>
  <si>
    <t>Indvl #4 Total</t>
  </si>
  <si>
    <r>
      <t xml:space="preserve">Food &amp; Dietary Supplements </t>
    </r>
    <r>
      <rPr>
        <vertAlign val="subscript"/>
        <sz val="12"/>
        <rFont val="Arial"/>
        <family val="2"/>
      </rPr>
      <t>1)</t>
    </r>
  </si>
  <si>
    <t xml:space="preserve">Private Room F Square Feet </t>
  </si>
  <si>
    <t xml:space="preserve">Private Room G Square Feet </t>
  </si>
  <si>
    <t xml:space="preserve">Private Room H Square Feet </t>
  </si>
  <si>
    <t>C-2n</t>
  </si>
  <si>
    <t>Allocation of Dietary Costs</t>
  </si>
  <si>
    <t>Non-billable Census Data</t>
  </si>
  <si>
    <t>B-2s</t>
  </si>
  <si>
    <t>Summary Census Data</t>
  </si>
  <si>
    <t xml:space="preserve">Non-Billable Census Data </t>
  </si>
  <si>
    <t>If yes, provide support for the changes with the rooms labeled and square footage per room identifying total square footage, storage areas, hallways, mechanical room square footage, total resident room square footage, on the spreadsheet detailing square footage for Schedule W.</t>
  </si>
  <si>
    <t>Passthrough Costs</t>
  </si>
  <si>
    <t xml:space="preserve">Passthrough C-2a                                                          </t>
  </si>
  <si>
    <t>Weighted Square Footage #1</t>
  </si>
  <si>
    <t>Weighted Square Footage #2</t>
  </si>
  <si>
    <t>Weighted Square Footage #3</t>
  </si>
  <si>
    <t>Weighted Square Footage #4</t>
  </si>
  <si>
    <t>Weighted Square Footage #5</t>
  </si>
  <si>
    <t>Weighted Square Footage Total</t>
  </si>
  <si>
    <t>2)  Projects must meet $1,000 per licensed bed minimum total.</t>
  </si>
  <si>
    <t>Project Costs Detail</t>
  </si>
  <si>
    <t>(Must be direct costed)</t>
  </si>
  <si>
    <t>Nursing Fringe</t>
  </si>
  <si>
    <t>Food &amp; Dietary Supp</t>
  </si>
  <si>
    <t>Nursing Costs Reconcile</t>
  </si>
  <si>
    <t>Administration Costs Reconcile</t>
  </si>
  <si>
    <t>Plant Costs Reconcile</t>
  </si>
  <si>
    <t>Housekeeping Costs Reconcile</t>
  </si>
  <si>
    <t>Schedule C-2n</t>
  </si>
  <si>
    <t>Dietary Costs Reconcile</t>
  </si>
  <si>
    <t>Admin Salaries</t>
  </si>
  <si>
    <t>Admin Fringes</t>
  </si>
  <si>
    <t>Malpractice</t>
  </si>
  <si>
    <t>Admin Other</t>
  </si>
  <si>
    <t>38.</t>
  </si>
  <si>
    <t>39.</t>
  </si>
  <si>
    <t>40.</t>
  </si>
  <si>
    <t>Nursing Salaries C-2c</t>
  </si>
  <si>
    <t>Nursing Fringe Benefits C-2c</t>
  </si>
  <si>
    <t>Nursing Drugs &amp; Supplies C-2c</t>
  </si>
  <si>
    <t>Nursing Other Costs C-2c</t>
  </si>
  <si>
    <t>Food &amp; Dietary Supplements C-2n</t>
  </si>
  <si>
    <t>Administration Salaries C-2i</t>
  </si>
  <si>
    <t>Administration Fringe Benefits C-2i</t>
  </si>
  <si>
    <t>Malpractice C-2i</t>
  </si>
  <si>
    <t>Administration Other Costs C-2i</t>
  </si>
  <si>
    <t>Admissions/Discharges</t>
  </si>
  <si>
    <t>Total Food &amp; Dietary Supplement Costs</t>
  </si>
  <si>
    <t>Respite care or hospice inpatient respite care</t>
  </si>
  <si>
    <t>Are there any changes to total square footage?</t>
  </si>
  <si>
    <t>Are there any square footage changes in usage of rooms, offices or other space?</t>
  </si>
  <si>
    <t>If yes, provide support for the changes on the spreadsheet detailing square footage for Schedule W.</t>
  </si>
  <si>
    <t>Fiscal Year Total Rent</t>
  </si>
  <si>
    <t>Add:</t>
  </si>
  <si>
    <t>Depreciation / FRV Projects</t>
  </si>
  <si>
    <t>Capital Asset Purchases $2,000 per bed</t>
  </si>
  <si>
    <t>October</t>
  </si>
  <si>
    <t xml:space="preserve">March </t>
  </si>
  <si>
    <t>Other Interest / Investment Income not Offset</t>
  </si>
  <si>
    <t>Funded Depreciation Income not Offset (see below:)</t>
  </si>
  <si>
    <t>Fair Rental Value Rate:</t>
  </si>
  <si>
    <t>Cost Based Property Rate</t>
  </si>
  <si>
    <t>Difference to be put in FRV Reserve</t>
  </si>
  <si>
    <t>Census</t>
  </si>
  <si>
    <t>Annual Required Deposit</t>
  </si>
  <si>
    <t>Capital Purchases</t>
  </si>
  <si>
    <t>41.</t>
  </si>
  <si>
    <t>42.</t>
  </si>
  <si>
    <t>43.</t>
  </si>
  <si>
    <t>44.</t>
  </si>
  <si>
    <t>45.</t>
  </si>
  <si>
    <t>Total NF Days per Sch B-1</t>
  </si>
  <si>
    <t>Facility Revenues</t>
  </si>
  <si>
    <t>Total Facility Revenue</t>
  </si>
  <si>
    <t>Revenues &amp; Revenue Reconciliation</t>
  </si>
  <si>
    <t>Trial Balance in Lieu of C-8 Revenues</t>
  </si>
  <si>
    <t>Working Capital</t>
  </si>
  <si>
    <t>1)  Total must agree to Schedule C-2a, cell B11.</t>
  </si>
  <si>
    <t>1)  Totals must agree to Schedule C-4, Line 35.</t>
  </si>
  <si>
    <t>North Dakota Department of Health and Human Services</t>
  </si>
  <si>
    <t>Nursing Facility Cost Report Checklist</t>
  </si>
  <si>
    <t>Allocation of Plant &amp; Utilities Costs</t>
  </si>
  <si>
    <t>Interest Income / Funded Depreciation / Fair Rental Value</t>
  </si>
  <si>
    <t>Plant &amp; Utilities</t>
  </si>
  <si>
    <t>NF Days Reconcile</t>
  </si>
  <si>
    <t>Funded Depreciation</t>
  </si>
  <si>
    <t>Fair Rental Value Reserve</t>
  </si>
  <si>
    <t>This form ends the fiscal year after a capital project meets the threshold of $2,000/bed.</t>
  </si>
  <si>
    <t>Interest Income</t>
  </si>
  <si>
    <t>Did you receive an Employee Retention Credit tax credit?</t>
  </si>
  <si>
    <r>
      <t xml:space="preserve">Amount </t>
    </r>
    <r>
      <rPr>
        <vertAlign val="superscript"/>
        <sz val="10"/>
        <rFont val="Arial"/>
        <family val="2"/>
      </rPr>
      <t>1)</t>
    </r>
  </si>
  <si>
    <t>C-4 Line 35 Administration</t>
  </si>
  <si>
    <t>SFN 137 (Rev. 04-24)</t>
  </si>
  <si>
    <t xml:space="preserve">Amount Included on Sch C-4 for the Nursing Facility </t>
  </si>
  <si>
    <t>a. Cost of building lease/rental</t>
  </si>
  <si>
    <t>a. Cost of equipment lease/rental</t>
  </si>
  <si>
    <t>1. Building</t>
  </si>
  <si>
    <t>2. Equipment</t>
  </si>
  <si>
    <t>2. Total Allowable Cost of Ownership</t>
  </si>
  <si>
    <t>1. Lease or Rental charges claimed as costs</t>
  </si>
  <si>
    <t>b. Property Insurance</t>
  </si>
  <si>
    <t>c. Interest on Mortgage</t>
  </si>
  <si>
    <t>e. Real Estate Taxes</t>
  </si>
  <si>
    <r>
      <t xml:space="preserve">a. Allowable Cost of Ownership </t>
    </r>
    <r>
      <rPr>
        <vertAlign val="superscript"/>
        <sz val="12"/>
        <rFont val="Arial"/>
        <family val="2"/>
      </rPr>
      <t>1)</t>
    </r>
  </si>
  <si>
    <r>
      <t xml:space="preserve">d. Depreciation </t>
    </r>
    <r>
      <rPr>
        <vertAlign val="superscript"/>
        <sz val="12"/>
        <rFont val="Arial"/>
        <family val="2"/>
      </rPr>
      <t>2)</t>
    </r>
  </si>
  <si>
    <t>2)  Straight line depreciation, using no less than the minimum estimated useful lives published by the AHA.</t>
  </si>
  <si>
    <t>1)  Provide supporting documentation and schedules for costs of ownership.</t>
  </si>
  <si>
    <t>4. Name and Address</t>
  </si>
  <si>
    <t>5. State in which Organized or Incorporated</t>
  </si>
  <si>
    <t>1. List Board of Directors, Officers, and Addresses.</t>
  </si>
  <si>
    <t>2. List Stockholders with more than 10% Onwership and Addresses.</t>
  </si>
  <si>
    <t>3. List Partners and Addresses.</t>
  </si>
  <si>
    <t>2)  Indicate basis of valuation.</t>
  </si>
  <si>
    <t>1. Sole Propietor</t>
  </si>
  <si>
    <t>2. Partner</t>
  </si>
  <si>
    <t>3. Corporate Stockholder</t>
  </si>
  <si>
    <t>5. Member of a Governing Board or Group</t>
  </si>
  <si>
    <t>6. Bondholder or creditor to which the provider is obligated to pay in excess of five thousand dollars.</t>
  </si>
  <si>
    <t>7. Individual having an ownership in or is an officer of any related organization.</t>
  </si>
  <si>
    <t>8. Any person within the third degree of relationship to any person identified in 1 through 7.</t>
  </si>
  <si>
    <t>4. Organizer of a Non-Profit Corporation</t>
  </si>
  <si>
    <t xml:space="preserve">1)  Documentation must be available to indicate the types of services performed and the number of hours worked by month and day. </t>
  </si>
  <si>
    <t>1. Home Office Costs claimed on Schedule C-4, Line 24.</t>
  </si>
  <si>
    <t>2. Adjustment to equal Home Office Allocated Cost</t>
  </si>
  <si>
    <t>3. Adjustment for allocated Top Management Compensation in excess of Limit</t>
  </si>
  <si>
    <t>4. Adjustment for Reconciliation of Prior Year Reported Estimated Home Office Costs to Actual Home Office Costs</t>
  </si>
  <si>
    <t>5. Total Adjustment to Schedule D-1</t>
  </si>
  <si>
    <t>6. Allowable Home Office Cost (Line 1 less Line 5)</t>
  </si>
  <si>
    <r>
      <t>7. Allocated Home Office Excess Interest Income</t>
    </r>
    <r>
      <rPr>
        <sz val="10"/>
        <rFont val="Arial"/>
        <family val="2"/>
      </rPr>
      <t xml:space="preserve">  (give explanation and source)</t>
    </r>
  </si>
  <si>
    <t>8. Are allowable home office costs on line 1 less line 2 identified on a report submitted to Medicare?</t>
  </si>
  <si>
    <t>9. What is the name of the Medicare intermediary?</t>
  </si>
  <si>
    <t>10. What fiscal year end was used for the home office cost report?</t>
  </si>
  <si>
    <t>12. What services are provided to the facility by the home office?</t>
  </si>
  <si>
    <t>13. List all home office costs allocated to a cost category other than Line 24, of Schedule C-4.</t>
  </si>
  <si>
    <t>1. Dues</t>
  </si>
  <si>
    <t>2. Contributions</t>
  </si>
  <si>
    <t>3. Memberships</t>
  </si>
  <si>
    <t>4. Sponsorships</t>
  </si>
  <si>
    <t>5. Advertising</t>
  </si>
  <si>
    <t>6. Other costs</t>
  </si>
  <si>
    <t>8. Total Costs subject to limitation (Line 7)</t>
  </si>
  <si>
    <t>9. Limitation amount</t>
  </si>
  <si>
    <t>10. Dues, Contributions. and Sponsorships Adjustment (line 8 - line 9)</t>
  </si>
  <si>
    <t>7. Total</t>
  </si>
  <si>
    <t>1. Description of non-resident related activities.</t>
  </si>
  <si>
    <t>2. Total costs of the non-resident related activities, exclusive of property, administration, chaplain and utilities costs (attach work paper showing calculations).</t>
  </si>
  <si>
    <t>3. Total nursing facility costs, exclusive of property, administration, chaplain and utilities  costs (attach work paper showing calculations).</t>
  </si>
  <si>
    <t>4. Percent non-resident costs to total nursing facility costs. (Line 2 / Line 3)</t>
  </si>
  <si>
    <t>5. If Line 4 is five percent or greater, non-resident costs must be included on Schedule C-4 as non-LTC and a portion of administration costs must be allocated to non-resident activities on Schedule C-1.</t>
  </si>
  <si>
    <t>6. If Line 4 is less than five percent, administration costs must be allocated to non-resident related activities based on the percent of gross revenues not to exceed two percent for each activity using the following methodology:</t>
  </si>
  <si>
    <t>8. Percent of Revenues to Total</t>
  </si>
  <si>
    <t>9. 2% Limitation</t>
  </si>
  <si>
    <t>10. Lower of Actual % or 2%</t>
  </si>
  <si>
    <t>11. Total Administration Costs from Schedule C-1</t>
  </si>
  <si>
    <t>12. Less Administration Adjustments from Schedule D</t>
  </si>
  <si>
    <t>13. Allowable Administration Costs before Allocation</t>
  </si>
  <si>
    <t>Administration Allocation by Revenue</t>
  </si>
  <si>
    <t>b. Other (identify)</t>
  </si>
  <si>
    <t>a. Pension</t>
  </si>
  <si>
    <t>3. Less Adjustments by Facility on Schedule D-1: (enter as negative numbers)</t>
  </si>
  <si>
    <t>2. Total Compensation</t>
  </si>
  <si>
    <t>i. Other (identify)</t>
  </si>
  <si>
    <t>h. Life insurance</t>
  </si>
  <si>
    <t>g. Health insurance</t>
  </si>
  <si>
    <t>f. Cost of a domestic or other employee who works in the individual's home</t>
  </si>
  <si>
    <t>e. Value of supplies or services provided by the facility</t>
  </si>
  <si>
    <t>d. Pension, annuities, and deferred compensation</t>
  </si>
  <si>
    <t>c. Cost of assets and services received from facility</t>
  </si>
  <si>
    <t>b. Personal benefit payments, i.e. housing, flat rate automobile</t>
  </si>
  <si>
    <t>a. Salary for all services</t>
  </si>
  <si>
    <r>
      <t xml:space="preserve">4. Total Compensation Less Adjustments 
</t>
    </r>
    <r>
      <rPr>
        <sz val="10"/>
        <rFont val="Arial"/>
        <family val="2"/>
      </rPr>
      <t>(line 2 minus lines 3.a &amp; 3.b)</t>
    </r>
  </si>
  <si>
    <t>Dietary income</t>
  </si>
  <si>
    <t>Activities income</t>
  </si>
  <si>
    <t>Drugs or supplies income</t>
  </si>
  <si>
    <t>Insurance recoveries income</t>
  </si>
  <si>
    <t>Interest or investment income</t>
  </si>
  <si>
    <t>Laundry income</t>
  </si>
  <si>
    <t>Private duty nurse income</t>
  </si>
  <si>
    <t>Rentals of facility space income</t>
  </si>
  <si>
    <t>Telephone income</t>
  </si>
  <si>
    <t>Therapy income</t>
  </si>
  <si>
    <t>Other cost-related income</t>
  </si>
  <si>
    <t>Purchase discounts, allowances, refunds, and rebates</t>
  </si>
  <si>
    <t>Payments to a provider by a vendor</t>
  </si>
  <si>
    <t>Personal payments, goods, or services from a vendor</t>
  </si>
  <si>
    <t>Central purchasing discounts, allowances, refunds, and rebates</t>
  </si>
  <si>
    <t>Gain or loss on disposition of assets</t>
  </si>
  <si>
    <t>Unallowable interest expense</t>
  </si>
  <si>
    <t>Property rate adjustment</t>
  </si>
  <si>
    <t>26.2.e.(2)</t>
  </si>
  <si>
    <t>28.7</t>
  </si>
  <si>
    <t>22.9</t>
  </si>
  <si>
    <t>19.3</t>
  </si>
  <si>
    <t>19.4</t>
  </si>
  <si>
    <t>19.5</t>
  </si>
  <si>
    <t>20.3</t>
  </si>
  <si>
    <t>22.2</t>
  </si>
  <si>
    <t>22.3</t>
  </si>
  <si>
    <t>18.1.c</t>
  </si>
  <si>
    <t>18.2.a</t>
  </si>
  <si>
    <t>18.3.a</t>
  </si>
  <si>
    <t>18.3.b</t>
  </si>
  <si>
    <t>18.6.a</t>
  </si>
  <si>
    <t>19.1</t>
  </si>
  <si>
    <t>19.1.f</t>
  </si>
  <si>
    <t>15.1</t>
  </si>
  <si>
    <t>15.2</t>
  </si>
  <si>
    <t>16.1</t>
  </si>
  <si>
    <t>16.3</t>
  </si>
  <si>
    <t>13.3</t>
  </si>
  <si>
    <t>13.4</t>
  </si>
  <si>
    <t>13.5</t>
  </si>
  <si>
    <t>13.6</t>
  </si>
  <si>
    <t>12.42</t>
  </si>
  <si>
    <t>12.43</t>
  </si>
  <si>
    <t>12.44</t>
  </si>
  <si>
    <t>12.45</t>
  </si>
  <si>
    <t>13.2.a</t>
  </si>
  <si>
    <t>13.2.b</t>
  </si>
  <si>
    <t>13.2.c</t>
  </si>
  <si>
    <t>13.2.d</t>
  </si>
  <si>
    <t>13.2.e</t>
  </si>
  <si>
    <t>13.2.f</t>
  </si>
  <si>
    <t>13.2.g</t>
  </si>
  <si>
    <t>13.2.j</t>
  </si>
  <si>
    <t>13.2.h</t>
  </si>
  <si>
    <t>13.2.i</t>
  </si>
  <si>
    <t>13.2.k</t>
  </si>
  <si>
    <t>13.2.l</t>
  </si>
  <si>
    <t>13.2.m</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</si>
  <si>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</si>
  <si>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</si>
  <si>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</si>
  <si>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</si>
  <si>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</si>
  <si>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</si>
  <si>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</si>
  <si>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</si>
  <si>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</si>
  <si>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</si>
  <si>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</si>
  <si>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</si>
  <si>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</si>
  <si>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</si>
  <si>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</si>
  <si>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</si>
  <si>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</si>
  <si>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</si>
  <si>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</si>
  <si>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</si>
  <si>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</si>
  <si>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</si>
  <si>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</si>
  <si>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</si>
  <si>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</si>
  <si>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</si>
  <si>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</si>
  <si>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</si>
  <si>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t>
  </si>
  <si>
    <t>12.5</t>
  </si>
  <si>
    <t>12.6</t>
  </si>
  <si>
    <t>12.7</t>
  </si>
  <si>
    <t>12.8</t>
  </si>
  <si>
    <t>12.9</t>
  </si>
  <si>
    <t>12.10</t>
  </si>
  <si>
    <t>12.11</t>
  </si>
  <si>
    <t>12.12</t>
  </si>
  <si>
    <t>12.13</t>
  </si>
  <si>
    <t>11.3.b</t>
  </si>
  <si>
    <t>12.1</t>
  </si>
  <si>
    <t>12.2</t>
  </si>
  <si>
    <t>12.3</t>
  </si>
  <si>
    <t>9.5</t>
  </si>
  <si>
    <t>9.7</t>
  </si>
  <si>
    <t>9.2</t>
  </si>
  <si>
    <t>7.1.b</t>
  </si>
  <si>
    <t>8.3.b</t>
  </si>
  <si>
    <t>8.5.b</t>
  </si>
  <si>
    <t>8.4</t>
  </si>
  <si>
    <t>9.1</t>
  </si>
  <si>
    <t>9.1.p</t>
  </si>
  <si>
    <t>9.4.d</t>
  </si>
  <si>
    <t>Direct Amount</t>
  </si>
  <si>
    <t>Allocable Amount</t>
  </si>
  <si>
    <t>GL Account Number</t>
  </si>
  <si>
    <t>Chaplain &amp; Utilities</t>
  </si>
  <si>
    <t xml:space="preserve">Total Cost Less Property, Administration, </t>
  </si>
  <si>
    <t>Assistance</t>
  </si>
  <si>
    <t>Licensure Information &amp; Private Pay Fees and Charges</t>
  </si>
  <si>
    <t xml:space="preserve">E-Mail Address </t>
  </si>
  <si>
    <t>(input the email address for the contact person at the facility who will be addressing cost reporting questions.)</t>
  </si>
  <si>
    <t>1) Travel costs in excess of the amounts established by the Internal Revenue Service must be offset on Schedule D-1.</t>
  </si>
  <si>
    <t>2) All vehicle costs not supported by mileage logs, in excess of the amounts established by the Internal Revenue Service and vehicle costs not related to resident care must be offset on Schedule D-1.</t>
  </si>
  <si>
    <t>B-1</t>
  </si>
  <si>
    <t>Malpractice Costs</t>
  </si>
  <si>
    <t>C-3</t>
  </si>
  <si>
    <t>C-4</t>
  </si>
  <si>
    <t>C-5</t>
  </si>
  <si>
    <t>C-6</t>
  </si>
  <si>
    <t>C-8</t>
  </si>
  <si>
    <t>D</t>
  </si>
  <si>
    <t>D-5</t>
  </si>
  <si>
    <t>D-7</t>
  </si>
  <si>
    <t>D-8</t>
  </si>
  <si>
    <t>E</t>
  </si>
  <si>
    <t>H</t>
  </si>
  <si>
    <t>1)  Total of Amounts must equal Total Building and Equipment Lease Costs</t>
  </si>
  <si>
    <t xml:space="preserve"> 1. Is funded depreciation less than accumulated depreciation?</t>
  </si>
  <si>
    <t xml:space="preserve">  2. Have the withdrawals been used for other than capital purchases?</t>
  </si>
  <si>
    <t xml:space="preserve">  3. Have borrowed funds been used for capital purchases rather than using funded depreciation?</t>
  </si>
  <si>
    <t>GL Account #</t>
  </si>
  <si>
    <r>
      <t xml:space="preserve">7. Gross Revenues </t>
    </r>
    <r>
      <rPr>
        <vertAlign val="subscript"/>
        <sz val="10"/>
        <rFont val="Arial"/>
        <family val="2"/>
      </rPr>
      <t>1)</t>
    </r>
  </si>
  <si>
    <t>1) Enter gross revenues of each non-resident related activity and nursing facility, and total gross revenues on Line 7.</t>
  </si>
  <si>
    <r>
      <t>14. Administration Allocation</t>
    </r>
    <r>
      <rPr>
        <vertAlign val="subscript"/>
        <sz val="10"/>
        <rFont val="Arial"/>
        <family val="2"/>
      </rPr>
      <t xml:space="preserve"> 2)</t>
    </r>
  </si>
  <si>
    <t>2) Administration costs allocated to non-resident related activities must be allocated between salaries, fringes and other costs, and then entered on Schedule D-1.</t>
  </si>
  <si>
    <t>on Schedule C-4 as non long-term care, the costs included on Schedule C-4 must be adjusted on Schedule D-1.</t>
  </si>
  <si>
    <t>Note:  If administration allocation is made using the Revenue Allocation method, costs for the non-resident related activities must be included</t>
  </si>
  <si>
    <t>11. If the home office cost report is not a fiscal year end, has another home office cost report been prepared for the fiscal year end?</t>
  </si>
  <si>
    <r>
      <t xml:space="preserve">If not, what is the facility's rate per mile reimbursement? </t>
    </r>
    <r>
      <rPr>
        <vertAlign val="subscript"/>
        <sz val="12"/>
        <rFont val="Arial"/>
        <family val="2"/>
      </rPr>
      <t>1)</t>
    </r>
  </si>
  <si>
    <r>
      <t xml:space="preserve">Are mileage logs maintained showing beginning and ending odometer readings, destination and purpose of trip? </t>
    </r>
    <r>
      <rPr>
        <vertAlign val="subscript"/>
        <sz val="12"/>
        <rFont val="Arial"/>
        <family val="2"/>
      </rPr>
      <t>2)</t>
    </r>
  </si>
  <si>
    <t>A-1</t>
  </si>
  <si>
    <t>Individual #5</t>
  </si>
  <si>
    <t>Indvl #5 Days</t>
  </si>
  <si>
    <t>Indvl #5 1a</t>
  </si>
  <si>
    <t>Indvl #5 1b</t>
  </si>
  <si>
    <t>Indvl #5 1c</t>
  </si>
  <si>
    <t>Indvl #5 1d</t>
  </si>
  <si>
    <t>Indvl #5 1e</t>
  </si>
  <si>
    <t>Indvl #5 1f</t>
  </si>
  <si>
    <t>Indvl #5 1g</t>
  </si>
  <si>
    <t>Indvl #5 1h</t>
  </si>
  <si>
    <t>Indvl #5 1i</t>
  </si>
  <si>
    <t>Indvl #5 Comp</t>
  </si>
  <si>
    <t>Indvl #5 3a</t>
  </si>
  <si>
    <t>Indvl #5 3b</t>
  </si>
  <si>
    <t>Indvl #5 Total</t>
  </si>
  <si>
    <t>Individual #6</t>
  </si>
  <si>
    <t>Indvl #6 Days</t>
  </si>
  <si>
    <t>Indvl #6 1a</t>
  </si>
  <si>
    <t>Indvl #6 1b</t>
  </si>
  <si>
    <t>Indvl #6 1c</t>
  </si>
  <si>
    <t>Indvl #6 1d</t>
  </si>
  <si>
    <t>Indvl #6 1e</t>
  </si>
  <si>
    <t>Indvl #6 1f</t>
  </si>
  <si>
    <t>Indvl #6 1g</t>
  </si>
  <si>
    <t>Indvl #6 1h</t>
  </si>
  <si>
    <t>Indvl #6 1i</t>
  </si>
  <si>
    <t>Indvl #6 Comp</t>
  </si>
  <si>
    <t>Indvl #6 3a</t>
  </si>
  <si>
    <t>Indvl #6 3b</t>
  </si>
  <si>
    <t>Indvl #6 Total</t>
  </si>
  <si>
    <t>46.</t>
  </si>
  <si>
    <t>47.</t>
  </si>
  <si>
    <t>48.</t>
  </si>
  <si>
    <t>49.</t>
  </si>
  <si>
    <t>50.</t>
  </si>
  <si>
    <t>Total WSF</t>
  </si>
  <si>
    <t>Total Reported SF</t>
  </si>
  <si>
    <t>Schedule W Room Info</t>
  </si>
  <si>
    <r>
      <t xml:space="preserve">Hourly 
Salary </t>
    </r>
    <r>
      <rPr>
        <vertAlign val="subscript"/>
        <sz val="10"/>
        <rFont val="Arial"/>
        <family val="2"/>
      </rPr>
      <t>2)</t>
    </r>
  </si>
  <si>
    <t>Square Footage for 3.6 Allocation</t>
  </si>
  <si>
    <t>C-2a B9</t>
  </si>
  <si>
    <t>N</t>
  </si>
  <si>
    <t>Nursing Facilities Incentive Program</t>
  </si>
  <si>
    <t>Cost Category</t>
  </si>
  <si>
    <t>Direct Care</t>
  </si>
  <si>
    <t>Other Direct Care</t>
  </si>
  <si>
    <t>Indirect Care</t>
  </si>
  <si>
    <t>Equipment</t>
  </si>
  <si>
    <t>Salaries, Fringe, Bonus, etc.</t>
  </si>
  <si>
    <t>Have all respite care days been included in census data?</t>
  </si>
  <si>
    <t>If yes, report the number of days after discharge.</t>
  </si>
  <si>
    <t>If no, report the number of days not included.</t>
  </si>
  <si>
    <t>Schedule I</t>
  </si>
  <si>
    <t>Owner Association</t>
  </si>
  <si>
    <t>Owner Church Related</t>
  </si>
  <si>
    <t>Owner Corporation</t>
  </si>
  <si>
    <t>Owner Other</t>
  </si>
  <si>
    <t>Owner Sole Proprietor</t>
  </si>
  <si>
    <t>Owner Partnership</t>
  </si>
  <si>
    <t>Operator Association</t>
  </si>
  <si>
    <t>Operator Corporation</t>
  </si>
  <si>
    <t>Operator Other</t>
  </si>
  <si>
    <t>Operator Sole Proprietor</t>
  </si>
  <si>
    <t>Operator Partnership</t>
  </si>
  <si>
    <t>Schedule A-2</t>
  </si>
  <si>
    <t>Schedule A-1</t>
  </si>
  <si>
    <t>Private Charges 1</t>
  </si>
  <si>
    <t>Private Description 1</t>
  </si>
  <si>
    <t>Private Description 2</t>
  </si>
  <si>
    <t>Private Charges 2</t>
  </si>
  <si>
    <t>Private Description 3</t>
  </si>
  <si>
    <t>Private Charges 3</t>
  </si>
  <si>
    <t>Private Description 4</t>
  </si>
  <si>
    <t>Private Charges 4</t>
  </si>
  <si>
    <t>Private Description 5</t>
  </si>
  <si>
    <t>Private Charges 5</t>
  </si>
  <si>
    <t>Private Description 6</t>
  </si>
  <si>
    <t>Private Charges 6</t>
  </si>
  <si>
    <t>Private Description 7</t>
  </si>
  <si>
    <t>Private Charges 7</t>
  </si>
  <si>
    <t>Private Description 8</t>
  </si>
  <si>
    <t>Private Charges 8</t>
  </si>
  <si>
    <t>Private Description 9</t>
  </si>
  <si>
    <t>Private Charges 9</t>
  </si>
  <si>
    <t>#1 Yes</t>
  </si>
  <si>
    <t>#1 No</t>
  </si>
  <si>
    <t>#2 Yes</t>
  </si>
  <si>
    <t>#2 No</t>
  </si>
  <si>
    <t>#3 Yes</t>
  </si>
  <si>
    <t>#3 No</t>
  </si>
  <si>
    <t>#4 Yes</t>
  </si>
  <si>
    <t>#4 No</t>
  </si>
  <si>
    <t>#4 Days</t>
  </si>
  <si>
    <t>#5 Yes</t>
  </si>
  <si>
    <t>#5 No</t>
  </si>
  <si>
    <t>#5 Rates</t>
  </si>
  <si>
    <t>#6 Yes</t>
  </si>
  <si>
    <t>#6 No</t>
  </si>
  <si>
    <t>#6 Days</t>
  </si>
  <si>
    <t>#7 Yes</t>
  </si>
  <si>
    <t>#7 No</t>
  </si>
  <si>
    <t>#7 Days</t>
  </si>
  <si>
    <t>#8 Yes</t>
  </si>
  <si>
    <t>10</t>
  </si>
  <si>
    <t>15</t>
  </si>
  <si>
    <t>29</t>
  </si>
  <si>
    <t>33</t>
  </si>
  <si>
    <t>#8 No</t>
  </si>
  <si>
    <t>#9 Yes</t>
  </si>
  <si>
    <t>#9 No</t>
  </si>
  <si>
    <t>#10 Yes</t>
  </si>
  <si>
    <t>#10 No</t>
  </si>
  <si>
    <t>#11 Yes</t>
  </si>
  <si>
    <t>#11 No</t>
  </si>
  <si>
    <t>#21 Yes</t>
  </si>
  <si>
    <t>#12 No</t>
  </si>
  <si>
    <t>#12 Yes</t>
  </si>
  <si>
    <t>#15 Yes</t>
  </si>
  <si>
    <t>#15 No</t>
  </si>
  <si>
    <t>#16 Yes</t>
  </si>
  <si>
    <t>#16 No</t>
  </si>
  <si>
    <t>#17 Yes</t>
  </si>
  <si>
    <t>#17 No</t>
  </si>
  <si>
    <t>#18 Yes</t>
  </si>
  <si>
    <t>#18 No</t>
  </si>
  <si>
    <t>#19 Yes</t>
  </si>
  <si>
    <t>#19 No</t>
  </si>
  <si>
    <t>#20 Yes</t>
  </si>
  <si>
    <t>#20 No</t>
  </si>
  <si>
    <t>#21 No</t>
  </si>
  <si>
    <t>#24 Yes</t>
  </si>
  <si>
    <t>#24 No</t>
  </si>
  <si>
    <t>#25 Yes</t>
  </si>
  <si>
    <t>#25 No</t>
  </si>
  <si>
    <t>#27</t>
  </si>
  <si>
    <t>#29 Yes</t>
  </si>
  <si>
    <t>#29 No</t>
  </si>
  <si>
    <t>#30 Yes</t>
  </si>
  <si>
    <t>#30 No</t>
  </si>
  <si>
    <t>#33 Yes</t>
  </si>
  <si>
    <t>#33 No</t>
  </si>
  <si>
    <t>Schedule B-2s</t>
  </si>
  <si>
    <t>Schedule B-2a</t>
  </si>
  <si>
    <t>RAE Total Days After Reclass</t>
  </si>
  <si>
    <t>RAD Total Days After Reclass</t>
  </si>
  <si>
    <t>RAC Total Days After Reclass</t>
  </si>
  <si>
    <t>RAB Total Days After Reclass</t>
  </si>
  <si>
    <t>RAA Total Days After Reclass</t>
  </si>
  <si>
    <t>ES3 Total Days After Reclass</t>
  </si>
  <si>
    <t>ES2 Total Days After Reclass</t>
  </si>
  <si>
    <t>ES1 Total Days After Reclass</t>
  </si>
  <si>
    <t>HE2 Total Days After Reclass</t>
  </si>
  <si>
    <t>HE1 Total Days After Reclass</t>
  </si>
  <si>
    <t>HD2 Total Days After Reclass</t>
  </si>
  <si>
    <t>HD1 Total Days After Reclass</t>
  </si>
  <si>
    <t>HC2 Total Days After Reclass</t>
  </si>
  <si>
    <t>HC1 Total Days After Reclass</t>
  </si>
  <si>
    <t>HB2 Total Days After Reclass</t>
  </si>
  <si>
    <t>HB1 Total Days After Reclass</t>
  </si>
  <si>
    <t>LE2 Total Days After Reclass</t>
  </si>
  <si>
    <t>LE1 Total Days After Reclass</t>
  </si>
  <si>
    <t>LD2 Total Days After Reclass</t>
  </si>
  <si>
    <t>LD1 Total Days After Reclass</t>
  </si>
  <si>
    <t>LC2 Total Days After Reclass</t>
  </si>
  <si>
    <t>LC1 Total Days After Reclass</t>
  </si>
  <si>
    <t>LB2 Total Days After Reclass</t>
  </si>
  <si>
    <t>LB1 Total Days After Reclass</t>
  </si>
  <si>
    <t>CE2 Total Days After Reclass</t>
  </si>
  <si>
    <t>CE1 Total Days After Reclass</t>
  </si>
  <si>
    <t>CD2 Total Days After Reclass</t>
  </si>
  <si>
    <t>CD1 Total Days After Reclass</t>
  </si>
  <si>
    <t>CC2 Total Days After Reclass</t>
  </si>
  <si>
    <t>CC1 Total Days After Reclass</t>
  </si>
  <si>
    <t>CB2 Total Days After Reclass</t>
  </si>
  <si>
    <t>CB1 Total Days After Reclass</t>
  </si>
  <si>
    <t>CA2 Total Days After Reclass</t>
  </si>
  <si>
    <t>CA1 Total Days After Reclass</t>
  </si>
  <si>
    <t>BB2 Total Days After Reclass</t>
  </si>
  <si>
    <t>BB1 Total Days After Reclass</t>
  </si>
  <si>
    <t>BA2 Total Days After Reclass</t>
  </si>
  <si>
    <t>BA1 Total Days After Reclass</t>
  </si>
  <si>
    <t>PE2 Total Days After Reclass</t>
  </si>
  <si>
    <t>PE1 Total Days After Reclass</t>
  </si>
  <si>
    <t>PD2 Total Days After Reclass</t>
  </si>
  <si>
    <t>PD1 Total Days After Reclass</t>
  </si>
  <si>
    <t>PC2 Total Days After Reclass</t>
  </si>
  <si>
    <t>PC1 Total Days After Reclass</t>
  </si>
  <si>
    <t>PB2 Total Days After Reclass</t>
  </si>
  <si>
    <t>PB1 Total Days After Reclass</t>
  </si>
  <si>
    <t>PA2 Total Days After Reclass</t>
  </si>
  <si>
    <t>PA1 Total Days After Reclass</t>
  </si>
  <si>
    <t>RESPITE Total Days After Reclass</t>
  </si>
  <si>
    <t>AAA Total Days After Reclass</t>
  </si>
  <si>
    <t>GEROPSYCH Total Days After Reclass</t>
  </si>
  <si>
    <t>RAE Census</t>
  </si>
  <si>
    <t>RAD Census</t>
  </si>
  <si>
    <t>RAC Census</t>
  </si>
  <si>
    <t>RAB Census</t>
  </si>
  <si>
    <t>RAA Census</t>
  </si>
  <si>
    <t>ES3 Census</t>
  </si>
  <si>
    <t>ES2 Census</t>
  </si>
  <si>
    <t>ES1 Census</t>
  </si>
  <si>
    <t>HE2 Census</t>
  </si>
  <si>
    <t>HE1 Census</t>
  </si>
  <si>
    <t>HD2 Census</t>
  </si>
  <si>
    <t>HD1 Census</t>
  </si>
  <si>
    <t>HC2 Census</t>
  </si>
  <si>
    <t>HC1 Census</t>
  </si>
  <si>
    <t>HB2 Census</t>
  </si>
  <si>
    <t>HB1 Census</t>
  </si>
  <si>
    <t>LE2 Census</t>
  </si>
  <si>
    <t>LE1 Census</t>
  </si>
  <si>
    <t>LD2 Census</t>
  </si>
  <si>
    <t>LD1 Census</t>
  </si>
  <si>
    <t>LC2 Census</t>
  </si>
  <si>
    <t>LC1 Census</t>
  </si>
  <si>
    <t>LB2 Census</t>
  </si>
  <si>
    <t>LB1 Census</t>
  </si>
  <si>
    <t>CE2 Census</t>
  </si>
  <si>
    <t>CE1 Census</t>
  </si>
  <si>
    <t>CD2 Census</t>
  </si>
  <si>
    <t>CD1 Census</t>
  </si>
  <si>
    <t>CC2 Census</t>
  </si>
  <si>
    <t>CC1 Census</t>
  </si>
  <si>
    <t>CB2 Census</t>
  </si>
  <si>
    <t>CB1 Census</t>
  </si>
  <si>
    <t>CA2 Census</t>
  </si>
  <si>
    <t>CA1 Census</t>
  </si>
  <si>
    <t>BB2 Census</t>
  </si>
  <si>
    <t>BB1 Census</t>
  </si>
  <si>
    <t>BA2 Census</t>
  </si>
  <si>
    <t>BA1 Census</t>
  </si>
  <si>
    <t>PE2 Census</t>
  </si>
  <si>
    <t>PE1 Census</t>
  </si>
  <si>
    <t>PD2 Census</t>
  </si>
  <si>
    <t>PD1 Census</t>
  </si>
  <si>
    <t>PC2 Census</t>
  </si>
  <si>
    <t>PC1 Census</t>
  </si>
  <si>
    <t>PB2 Census</t>
  </si>
  <si>
    <t>PB1 Census</t>
  </si>
  <si>
    <t>PA2 Census</t>
  </si>
  <si>
    <t>PA1 Census</t>
  </si>
  <si>
    <t>RESPITE Census</t>
  </si>
  <si>
    <t>AAA Census</t>
  </si>
  <si>
    <t>GEROPSYCH Census</t>
  </si>
  <si>
    <t>Schedule B-2b</t>
  </si>
  <si>
    <t>RAE Leave</t>
  </si>
  <si>
    <t>RAD Leave</t>
  </si>
  <si>
    <t>RAC Leave</t>
  </si>
  <si>
    <t>RAB Leave</t>
  </si>
  <si>
    <t>RAA Leave</t>
  </si>
  <si>
    <t>ES3 Leave</t>
  </si>
  <si>
    <t>ES2 Leave</t>
  </si>
  <si>
    <t>ES1 Leave</t>
  </si>
  <si>
    <t>HE2 Leave</t>
  </si>
  <si>
    <t>HE1 Leave</t>
  </si>
  <si>
    <t>HD2 Leave</t>
  </si>
  <si>
    <t>HD1 Leave</t>
  </si>
  <si>
    <t>HC2 Leave</t>
  </si>
  <si>
    <t>HC1 Leave</t>
  </si>
  <si>
    <t>HB2 Leave</t>
  </si>
  <si>
    <t>HB1 Leave</t>
  </si>
  <si>
    <t>LE2 Leave</t>
  </si>
  <si>
    <t>LE1 Leave</t>
  </si>
  <si>
    <t>LD2 Leave</t>
  </si>
  <si>
    <t>LD1 Leave</t>
  </si>
  <si>
    <t>LC2 Leave</t>
  </si>
  <si>
    <t>LC1 Leave</t>
  </si>
  <si>
    <t>LB2 Leave</t>
  </si>
  <si>
    <t>LB1 Leave</t>
  </si>
  <si>
    <t>CE2 Leave</t>
  </si>
  <si>
    <t>CE1 Leave</t>
  </si>
  <si>
    <t>CD2 Leave</t>
  </si>
  <si>
    <t>CD1 Leave</t>
  </si>
  <si>
    <t>CC2 Leave</t>
  </si>
  <si>
    <t>CC1 Leave</t>
  </si>
  <si>
    <t>CB2 Leave</t>
  </si>
  <si>
    <t>CB1 Leave</t>
  </si>
  <si>
    <t>CA2 Leave</t>
  </si>
  <si>
    <t>CA1 Leave</t>
  </si>
  <si>
    <t>BB2 Leave</t>
  </si>
  <si>
    <t>BB1 Leave</t>
  </si>
  <si>
    <t>BA2 Leave</t>
  </si>
  <si>
    <t>BA1 Leave</t>
  </si>
  <si>
    <t>PE2 Leave</t>
  </si>
  <si>
    <t>PE1 Leave</t>
  </si>
  <si>
    <t>PD2 Leave</t>
  </si>
  <si>
    <t>PD1 Leave</t>
  </si>
  <si>
    <t>PC2 Leave</t>
  </si>
  <si>
    <t>PC1 Leave</t>
  </si>
  <si>
    <t>PB2 Leave</t>
  </si>
  <si>
    <t>PB1 Leave</t>
  </si>
  <si>
    <t>PA2 Leave</t>
  </si>
  <si>
    <t>PA1 Leave</t>
  </si>
  <si>
    <t>RESPITE Leave</t>
  </si>
  <si>
    <t>AAA Leave</t>
  </si>
  <si>
    <t>GEROPSYCH Leave</t>
  </si>
  <si>
    <t>Schedule B-2c</t>
  </si>
  <si>
    <t>RAE Nonbillable</t>
  </si>
  <si>
    <t>RAD Nonbillable</t>
  </si>
  <si>
    <t>RAC Nonbillable</t>
  </si>
  <si>
    <t>RAB Nonbillable</t>
  </si>
  <si>
    <t>RAA Nonbillable</t>
  </si>
  <si>
    <t>ES3 Nonbillable</t>
  </si>
  <si>
    <t>ES2 Nonbillable</t>
  </si>
  <si>
    <t>ES1 Nonbillable</t>
  </si>
  <si>
    <t>HE2 Nonbillable</t>
  </si>
  <si>
    <t>HE1 Nonbillable</t>
  </si>
  <si>
    <t>HD2 Nonbillable</t>
  </si>
  <si>
    <t>HD1 Nonbillable</t>
  </si>
  <si>
    <t>HC2 Nonbillable</t>
  </si>
  <si>
    <t>HC1 Nonbillable</t>
  </si>
  <si>
    <t>HB2 Nonbillable</t>
  </si>
  <si>
    <t>HB1 Nonbillable</t>
  </si>
  <si>
    <t>LE2 Nonbillable</t>
  </si>
  <si>
    <t>LE1 Nonbillable</t>
  </si>
  <si>
    <t>LD2 Nonbillable</t>
  </si>
  <si>
    <t>LD1 Nonbillable</t>
  </si>
  <si>
    <t>LC2 Nonbillable</t>
  </si>
  <si>
    <t>LC1 Nonbillable</t>
  </si>
  <si>
    <t>LB2 Nonbillable</t>
  </si>
  <si>
    <t>LB1 Nonbillable</t>
  </si>
  <si>
    <t>CE2 Nonbillable</t>
  </si>
  <si>
    <t>CE1 Nonbillable</t>
  </si>
  <si>
    <t>CD2 Nonbillable</t>
  </si>
  <si>
    <t>CD1 Nonbillable</t>
  </si>
  <si>
    <t>CC2 Nonbillable</t>
  </si>
  <si>
    <t>CC1 Nonbillable</t>
  </si>
  <si>
    <t>CB2 Nonbillable</t>
  </si>
  <si>
    <t>CB1 Nonbillable</t>
  </si>
  <si>
    <t>CA2 Nonbillable</t>
  </si>
  <si>
    <t>CA1 Nonbillable</t>
  </si>
  <si>
    <t>BB2 Nonbillable</t>
  </si>
  <si>
    <t>BB1 Nonbillable</t>
  </si>
  <si>
    <t>BA2 Nonbillable</t>
  </si>
  <si>
    <t>BA1 Nonbillable</t>
  </si>
  <si>
    <t>PE2 Nonbillable</t>
  </si>
  <si>
    <t>PE1 Nonbillable</t>
  </si>
  <si>
    <t>PD2 Nonbillable</t>
  </si>
  <si>
    <t>PD1 Nonbillable</t>
  </si>
  <si>
    <t>PC2 Nonbillable</t>
  </si>
  <si>
    <t>PC1 Nonbillable</t>
  </si>
  <si>
    <t>PB2 Nonbillable</t>
  </si>
  <si>
    <t>PB1 Nonbillable</t>
  </si>
  <si>
    <t>PA2 Nonbillable</t>
  </si>
  <si>
    <t>PA1 Nonbillable</t>
  </si>
  <si>
    <t>RESPITE Nonbillable</t>
  </si>
  <si>
    <t>AAA Nonbillable</t>
  </si>
  <si>
    <t>GEROPSYCH Nonbillable</t>
  </si>
  <si>
    <t>Schedule N</t>
  </si>
  <si>
    <t>Direct Care Salary</t>
  </si>
  <si>
    <t>Direct Care Other</t>
  </si>
  <si>
    <t>Other Direct Salary</t>
  </si>
  <si>
    <t>Other Direct Other</t>
  </si>
  <si>
    <t>Indirect Salary</t>
  </si>
  <si>
    <t>Indirect Other</t>
  </si>
  <si>
    <t>Other Salary</t>
  </si>
  <si>
    <t>Other Other</t>
  </si>
  <si>
    <t>Schedule J</t>
  </si>
  <si>
    <t>Project #1 Description</t>
  </si>
  <si>
    <t>Project #1 Date</t>
  </si>
  <si>
    <t>Project #1 Add SF</t>
  </si>
  <si>
    <t>Project #1 C-1</t>
  </si>
  <si>
    <t>Project #1 Land</t>
  </si>
  <si>
    <t>Project #1 Land Imp</t>
  </si>
  <si>
    <t>Project #1 Building</t>
  </si>
  <si>
    <t>Project #1 Fixed Eq</t>
  </si>
  <si>
    <t>Project #1 Movable Eq</t>
  </si>
  <si>
    <t>Project #2 Description</t>
  </si>
  <si>
    <t>Project #2 Date</t>
  </si>
  <si>
    <t>Project #2 Add SF</t>
  </si>
  <si>
    <t>Project #2 C-1</t>
  </si>
  <si>
    <t>Project #2 Land</t>
  </si>
  <si>
    <t>Project #2 Land Imp</t>
  </si>
  <si>
    <t>Project #2 Building</t>
  </si>
  <si>
    <t>Project #2 Fixed Eq</t>
  </si>
  <si>
    <t>Project #2 Movable Eq</t>
  </si>
  <si>
    <t>Project #3 Description</t>
  </si>
  <si>
    <t>Project #3 Date</t>
  </si>
  <si>
    <t>Project #3 Add SF</t>
  </si>
  <si>
    <t>Project #3 C-1</t>
  </si>
  <si>
    <t>Project #3 Land</t>
  </si>
  <si>
    <t>Project #3 Land Imp</t>
  </si>
  <si>
    <t>Project #3 Building</t>
  </si>
  <si>
    <t>Project #3 Fixed Eq</t>
  </si>
  <si>
    <t>Project #3 Movable Eq</t>
  </si>
  <si>
    <t>Project #1 Total Costs</t>
  </si>
  <si>
    <t>Project #1 FRV Costs</t>
  </si>
  <si>
    <t>Project #1 FRV/Bed</t>
  </si>
  <si>
    <t>Project #2 Total Costs</t>
  </si>
  <si>
    <t>Project #2 FRV Costs</t>
  </si>
  <si>
    <t>Project #2 FRV/Bed</t>
  </si>
  <si>
    <t>Project #3 Total Costs</t>
  </si>
  <si>
    <t>Project #3 FRV Costs</t>
  </si>
  <si>
    <t>Project #3 FRV/Bed</t>
  </si>
  <si>
    <t>Project #4 Description</t>
  </si>
  <si>
    <t>Project #4 Date</t>
  </si>
  <si>
    <t>Project #4 Add SF</t>
  </si>
  <si>
    <t>Project #4 C-1</t>
  </si>
  <si>
    <t>Project #4 Land</t>
  </si>
  <si>
    <t>Project #4 Land Imp</t>
  </si>
  <si>
    <t>Project #4 Building</t>
  </si>
  <si>
    <t>Project #4 Fixed Eq</t>
  </si>
  <si>
    <t>Project #4 Movable Eq</t>
  </si>
  <si>
    <t>Project #4 Total Costs</t>
  </si>
  <si>
    <t>Project #4 FRV Costs</t>
  </si>
  <si>
    <t>Project #4 FRV/Bed</t>
  </si>
  <si>
    <t>Project #5 Description</t>
  </si>
  <si>
    <t>Project #5 Date</t>
  </si>
  <si>
    <t>Project #5 Add SF</t>
  </si>
  <si>
    <t>Project #5 C-1</t>
  </si>
  <si>
    <t>Project #5 Land</t>
  </si>
  <si>
    <t>Project #5 Land Imp</t>
  </si>
  <si>
    <t>Project #5 Building</t>
  </si>
  <si>
    <t>Project #5 Fixed Eq</t>
  </si>
  <si>
    <t>Project #5 Movable Eq</t>
  </si>
  <si>
    <t>Project #5 Total Costs</t>
  </si>
  <si>
    <t>Project #5 FRV Costs</t>
  </si>
  <si>
    <t>Project #5 FRV/Bed</t>
  </si>
  <si>
    <t>Project #6 Description</t>
  </si>
  <si>
    <t>Project #6 Date</t>
  </si>
  <si>
    <t>Project #6 Add SF</t>
  </si>
  <si>
    <t>Project #6 C-1</t>
  </si>
  <si>
    <t>Project #6 Land</t>
  </si>
  <si>
    <t>Project #6 Land Imp</t>
  </si>
  <si>
    <t>Project #6 Building</t>
  </si>
  <si>
    <t>Project #6 Fixed Eq</t>
  </si>
  <si>
    <t>Project #6 Movable Eq</t>
  </si>
  <si>
    <t>Project #6 Total Costs</t>
  </si>
  <si>
    <t>Project #6 FRV Costs</t>
  </si>
  <si>
    <t>Project #6 FRV/Bed</t>
  </si>
  <si>
    <t>Project #7 Description</t>
  </si>
  <si>
    <t>Project #7 Date</t>
  </si>
  <si>
    <t>Project #7 Add SF</t>
  </si>
  <si>
    <t>Project #7 C-1</t>
  </si>
  <si>
    <t>Project #7 Land</t>
  </si>
  <si>
    <t>Project #7 Land Imp</t>
  </si>
  <si>
    <t>Project #7 Building</t>
  </si>
  <si>
    <t>Project #7 Fixed Eq</t>
  </si>
  <si>
    <t>Project #7 Movable Eq</t>
  </si>
  <si>
    <t>Project #7 Total Costs</t>
  </si>
  <si>
    <t>Project #7 FRV Costs</t>
  </si>
  <si>
    <t>Project #7 FRV/Bed</t>
  </si>
  <si>
    <t>Project #8 Description</t>
  </si>
  <si>
    <t>Project #8 Date</t>
  </si>
  <si>
    <t>Project #8 Add SF</t>
  </si>
  <si>
    <t>Project #8 C-1</t>
  </si>
  <si>
    <t>Project #8 Land</t>
  </si>
  <si>
    <t>Project #8 Land Imp</t>
  </si>
  <si>
    <t>Project #8 Building</t>
  </si>
  <si>
    <t>Project #8 Fixed Eq</t>
  </si>
  <si>
    <t>Project #8 Movable Eq</t>
  </si>
  <si>
    <t>Project #8 Total Costs</t>
  </si>
  <si>
    <t>Project #8 FRV Costs</t>
  </si>
  <si>
    <t>Project #8 FRV/Bed</t>
  </si>
  <si>
    <t>Project #9 Description</t>
  </si>
  <si>
    <t>Project #9 Date</t>
  </si>
  <si>
    <t>Project #9 Add SF</t>
  </si>
  <si>
    <t>Project #9 C-1</t>
  </si>
  <si>
    <t>Project #9 Land</t>
  </si>
  <si>
    <t>Project #9 Land Imp</t>
  </si>
  <si>
    <t>Project #9 Building</t>
  </si>
  <si>
    <t>Project #9 Fixed Eq</t>
  </si>
  <si>
    <t>Project #9 Movable Eq</t>
  </si>
  <si>
    <t>Project #9 Total Costs</t>
  </si>
  <si>
    <t>Project #9 FRV Costs</t>
  </si>
  <si>
    <t>Project #9 FRV/Bed</t>
  </si>
  <si>
    <t>Project #10 Description</t>
  </si>
  <si>
    <t>Project #10 Date</t>
  </si>
  <si>
    <t>Project #10 Add SF</t>
  </si>
  <si>
    <t>Project #10 C-1</t>
  </si>
  <si>
    <t>Project #10 Land</t>
  </si>
  <si>
    <t>Project #10 Land Imp</t>
  </si>
  <si>
    <t>Project #10 Building</t>
  </si>
  <si>
    <t>Project #10 Fixed Eq</t>
  </si>
  <si>
    <t>Project #10 Movable Eq</t>
  </si>
  <si>
    <t>Project #10 Total Costs</t>
  </si>
  <si>
    <t>Project #10 FRV Costs</t>
  </si>
  <si>
    <t>Project #10 FRV/Bed</t>
  </si>
  <si>
    <t>Project #11 Description</t>
  </si>
  <si>
    <t>Project #11 Date</t>
  </si>
  <si>
    <t>Project #11 Add SF</t>
  </si>
  <si>
    <t>Project #11 C-1</t>
  </si>
  <si>
    <t>Project #11 Land</t>
  </si>
  <si>
    <t>Project #11 Land Imp</t>
  </si>
  <si>
    <t>Project #11 Building</t>
  </si>
  <si>
    <t>Project #11 Fixed Eq</t>
  </si>
  <si>
    <t>Project #11 Movable Eq</t>
  </si>
  <si>
    <t>Project #11 Total Costs</t>
  </si>
  <si>
    <t>Project #11 FRV Costs</t>
  </si>
  <si>
    <t>Project #11 FRV/Bed</t>
  </si>
  <si>
    <t>Project #12 Description</t>
  </si>
  <si>
    <t>Project #12 Date</t>
  </si>
  <si>
    <t>Project #12 Add SF</t>
  </si>
  <si>
    <t>Project #12 C-1</t>
  </si>
  <si>
    <t>Project #12 Land</t>
  </si>
  <si>
    <t>Project #12 Land Imp</t>
  </si>
  <si>
    <t>Project #12 Building</t>
  </si>
  <si>
    <t>Project #12 Fixed Eq</t>
  </si>
  <si>
    <t>Project #12 Movable Eq</t>
  </si>
  <si>
    <t>Project #12 Total Costs</t>
  </si>
  <si>
    <t>Project #12 FRV Costs</t>
  </si>
  <si>
    <t>Project #12 FRV/Bed</t>
  </si>
  <si>
    <t>9</t>
  </si>
  <si>
    <t>14</t>
  </si>
  <si>
    <t>28</t>
  </si>
  <si>
    <t>31.a</t>
  </si>
  <si>
    <t>31.b</t>
  </si>
  <si>
    <t>32</t>
  </si>
  <si>
    <t>#31.a Yes</t>
  </si>
  <si>
    <t>#31.a No</t>
  </si>
  <si>
    <t>#31.b Yes</t>
  </si>
  <si>
    <t>#31.b No</t>
  </si>
  <si>
    <t>#32 Yes</t>
  </si>
  <si>
    <t>#32 No</t>
  </si>
  <si>
    <t>#28 Yes</t>
  </si>
  <si>
    <t>#28 No</t>
  </si>
  <si>
    <t>#29 Interest</t>
  </si>
  <si>
    <t>#29 Account</t>
  </si>
  <si>
    <t>#26</t>
  </si>
  <si>
    <t>#23 Yes</t>
  </si>
  <si>
    <t>#23 No</t>
  </si>
  <si>
    <t>#22 Rate</t>
  </si>
  <si>
    <t>#14 Yes</t>
  </si>
  <si>
    <t>#14 No</t>
  </si>
  <si>
    <t>#13 Description</t>
  </si>
  <si>
    <t>#12 Same Yes</t>
  </si>
  <si>
    <t>#12 Same No</t>
  </si>
  <si>
    <t>#10 Response</t>
  </si>
  <si>
    <t>34</t>
  </si>
  <si>
    <t>Do you report direct and indirect therapy costs for services provided to non-residents, VA residents, Part C services related to Part B, and Medicare Part B services as nonallowable?</t>
  </si>
  <si>
    <t>#34 Yes</t>
  </si>
  <si>
    <t>#34 No</t>
  </si>
  <si>
    <t>If yes, provide a supporting workpaper and schedule of G/L accounts for the adjustment reported on Schedule D-1. (Section 12.39)</t>
  </si>
  <si>
    <t>If no, provide a supporting work paper and schedule of G/L accounts for the offset of therapy income from non-residents, VA residents, Medicare Part B services, and Part C services related to Part B offset on Schedule D-1. (Section 13.2e)</t>
  </si>
  <si>
    <t>Lobbyist cost</t>
  </si>
  <si>
    <t>Therapy supplies and noncapitalized therapy equipment</t>
  </si>
  <si>
    <t>Routine hair and personal hygiene items, medically necessary, and durable medical equipment</t>
  </si>
  <si>
    <t>Noncapitalized laundry equipment</t>
  </si>
  <si>
    <t>Activity equipment other than noncapitalized exercise equipment</t>
  </si>
  <si>
    <t>Noncapitalized social service equipment</t>
  </si>
  <si>
    <t>Noncapitalized administration equipment</t>
  </si>
  <si>
    <t>Travel, except as necessary for training programs for personnel required to maintain licensure, certification, or professional standards requirements</t>
  </si>
  <si>
    <t>Noncapitalized chaplain equipment</t>
  </si>
  <si>
    <t>Noncapitalized equipment not included elsewhere</t>
  </si>
  <si>
    <t>Noncapitalized housekeeping equipment</t>
  </si>
  <si>
    <t>Noncapitalized medical records equipment</t>
  </si>
  <si>
    <t>Fines or penalties</t>
  </si>
  <si>
    <t>Legal expenses related to challenges against governmental agencies</t>
  </si>
  <si>
    <t>Costs related to unionization activities</t>
  </si>
  <si>
    <t>Memberships in sports, health, fraternal or social organizations</t>
  </si>
  <si>
    <t>The portion of association or professional organization dues which include unallowable costs</t>
  </si>
  <si>
    <t>Unallowable costs incurred by a home office</t>
  </si>
  <si>
    <t>Stockholder servicing costs</t>
  </si>
  <si>
    <t>Corporate costs not related to resident care</t>
  </si>
  <si>
    <t>Personal comfort costs including telephone, television or cable TV in resident rooms</t>
  </si>
  <si>
    <t>Fundraising costs</t>
  </si>
  <si>
    <t>Equipment not related to resident care</t>
  </si>
  <si>
    <t>Costs related to transfer of any capital asset previously reported by any facility</t>
  </si>
  <si>
    <t>Unallowable charges by subcontractor or lessor</t>
  </si>
  <si>
    <t>Cost of meals and lodging for facility personnel, in excess of charges</t>
  </si>
  <si>
    <t>Depreciation of assets not related to resident care</t>
  </si>
  <si>
    <t>Non-nursing facility operations and administration costs</t>
  </si>
  <si>
    <t>Medicare utilization review costs</t>
  </si>
  <si>
    <t>All costs for services paid directly by the department to an outside provider such as prescription drugs, laboratory, and x-ray costs</t>
  </si>
  <si>
    <t>Unallowable portion of vehicle costs not exclusively used by the facility for resident care</t>
  </si>
  <si>
    <t>Unsupported travel costs</t>
  </si>
  <si>
    <t>Board fees in excess of allowable amounts</t>
  </si>
  <si>
    <t>Travel costs for board meetings in non-facility locations</t>
  </si>
  <si>
    <t>Discriminatory deferred compensation and pension plans</t>
  </si>
  <si>
    <t>Employment benefits for nonallowable salaries</t>
  </si>
  <si>
    <t>Top management life insurance premiums</t>
  </si>
  <si>
    <t>Personal expenses</t>
  </si>
  <si>
    <t>Costs not adequately documented</t>
  </si>
  <si>
    <t>Unallowable taxes</t>
  </si>
  <si>
    <t>Unvested accrued sick or annual leave</t>
  </si>
  <si>
    <t>Equipment purchased with local or state agency funds</t>
  </si>
  <si>
    <t>Non-routine hair care</t>
  </si>
  <si>
    <t>Increased lease cost</t>
  </si>
  <si>
    <t>Direct and indirect therapy cost; Medicare Part B or nonnursing facility residents</t>
  </si>
  <si>
    <t>Costs for the acquisition of licensed nursing facility capacity</t>
  </si>
  <si>
    <t>Goodwill</t>
  </si>
  <si>
    <t>Lease costs in excess of the amount allocable to the leased space as reported on the Medicare cost report</t>
  </si>
  <si>
    <t>Salary costs accrued but not paid within seventy-five days of the cost report yearend</t>
  </si>
  <si>
    <t>Supplemental payments not offset to costs</t>
  </si>
  <si>
    <t>Alcohol and tobacco products</t>
  </si>
  <si>
    <t>Vending income</t>
  </si>
  <si>
    <t>Charges for services, facilities and supplies in excess of cost, furnished by a related organization</t>
  </si>
  <si>
    <t>Compensation in excess of limitation for persons listed in Section 16.3</t>
  </si>
  <si>
    <t>Additional depreciation expense claimed as a result of the use of an accelerated method of depreciation</t>
  </si>
  <si>
    <t>Acquisitions of assets, with historical cost of at least $1,000, claimed as an expense</t>
  </si>
  <si>
    <t>Repair or maintenance costs in excess of $5,000 claimed as an expense</t>
  </si>
  <si>
    <t>Depreciation costs in excess of allowed valuation after July 1, 1985</t>
  </si>
  <si>
    <t>Interest on the valuation amount exceeding ninety percent of the allowable cost basis</t>
  </si>
  <si>
    <t>Interest expense incurred as a result of borrowings from a related party</t>
  </si>
  <si>
    <t>Interest income or service charges received from residents for late payments</t>
  </si>
  <si>
    <t>Interest expense increase or decrease related to refinancing</t>
  </si>
  <si>
    <t>Special assessments in excess of $1,000 which are paid in a lump sum and claimed as an expense</t>
  </si>
  <si>
    <t>Adjustments, errors, or omissions found twelve months after establishment of a final rate</t>
  </si>
  <si>
    <t>Community contributions in excess of $1,500. (Schedule D-8)</t>
  </si>
  <si>
    <t>Education costs (Schedule S)</t>
  </si>
  <si>
    <t>Administrative costs allocated to non-resident related activities (Schedule D-7)</t>
  </si>
  <si>
    <t>Bad debt recovery (Schedule T)</t>
  </si>
  <si>
    <t>Adjustments to Home Office Costs (Schedule E)</t>
  </si>
  <si>
    <t>Rental costs which exceed actual ownership costs between related parties (Schedule H)</t>
  </si>
  <si>
    <t>Compensation for top management personnel in excess of the limitation (Schedule D-5)</t>
  </si>
  <si>
    <t>Nonallowable bad debt (Schedule T)</t>
  </si>
  <si>
    <t>Interest income from a fund not qualifying as funded depreciation (Schedule F)</t>
  </si>
  <si>
    <t>51.</t>
  </si>
  <si>
    <t>52.</t>
  </si>
  <si>
    <t>53.</t>
  </si>
  <si>
    <t>54.</t>
  </si>
  <si>
    <t>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</si>
</sst>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lt;=9999999]###\-####;\(###\)\ ###\-####"/>
    <numFmt numFmtId="165" formatCode="_(* #,##0_);_(* \(#,##0\);_(* &quot;-&quot;??_);_(@_)"/>
    <numFmt numFmtId="166" formatCode="_(&quot;$&quot;* #,##0_);_(&quot;$&quot;* \(#,##0\);_(&quot;$&quot;* &quot;-&quot;??_);_(@_)"/>
    <numFmt numFmtId="167" formatCode="0.0000%"/>
    <numFmt numFmtId="168" formatCode="mm/dd/yy;@"/>
    <numFmt numFmtId="169" formatCode="0.000%"/>
    <numFmt numFmtId="170" formatCode="#,##0.0_);\(#,##0.0\)"/>
    <numFmt numFmtId="171" formatCode="0.0000_)"/>
    <numFmt numFmtId="172" formatCode="0.0"/>
  </numFmts>
  <fonts count="33" x14ac:knownFonts="1">
    <font>
      <sz val="11"/>
      <color theme="1"/>
      <name val="Segoe UI"/>
      <family val="2"/>
    </font>
    <font>
      <sz val="12"/>
      <name val="Arial"/>
      <family val="2"/>
    </font>
    <font>
      <b/>
      <sz val="12"/>
      <name val="Arial"/>
      <family val="2"/>
    </font>
    <font>
      <sz val="12"/>
      <name val="Arial"/>
      <family val="2"/>
    </font>
    <font>
      <sz val="11"/>
      <name val="Arial"/>
      <family val="2"/>
    </font>
    <font>
      <sz val="10"/>
      <name val="Arial"/>
      <family val="2"/>
    </font>
    <font>
      <sz val="12"/>
      <name val="Times New Roman"/>
      <family val="1"/>
    </font>
    <font>
      <sz val="11"/>
      <name val="Segoe UI"/>
      <family val="2"/>
    </font>
    <font>
      <b/>
      <sz val="10"/>
      <name val="Arial"/>
      <family val="2"/>
    </font>
    <font>
      <sz val="9"/>
      <name val="Arial"/>
      <family val="2"/>
    </font>
    <font>
      <sz val="10"/>
      <name val="Comic Sans MS"/>
      <family val="4"/>
    </font>
    <font>
      <sz val="8"/>
      <name val="Arial"/>
      <family val="2"/>
    </font>
    <font>
      <sz val="12"/>
      <color theme="1"/>
      <name val="Arial"/>
      <family val="2"/>
    </font>
    <font>
      <sz val="12"/>
      <color rgb="FFFF0000"/>
      <name val="Arial"/>
      <family val="2"/>
    </font>
    <font>
      <b/>
      <sz val="8"/>
      <name val="Arial"/>
      <family val="2"/>
    </font>
    <font>
      <sz val="11"/>
      <color theme="1"/>
      <name val="Calibri"/>
      <family val="2"/>
      <scheme val="minor"/>
    </font>
    <font>
      <vertAlign val="subscript"/>
      <sz val="12"/>
      <name val="Arial"/>
      <family val="2"/>
    </font>
    <font>
      <vertAlign val="subscript"/>
      <sz val="10"/>
      <name val="Arial"/>
      <family val="2"/>
    </font>
    <font>
      <b/>
      <sz val="9"/>
      <name val="Arial"/>
      <family val="2"/>
    </font>
    <font>
      <sz val="14"/>
      <name val="Arial"/>
      <family val="2"/>
    </font>
    <font>
      <sz val="11"/>
      <color theme="1"/>
      <name val="Arial"/>
      <family val="2"/>
    </font>
    <font>
      <b/>
      <sz val="14"/>
      <color theme="1"/>
      <name val="Calibri"/>
      <family val="2"/>
      <scheme val="minor"/>
    </font>
    <font>
      <i/>
      <sz val="12"/>
      <name val="Arial"/>
      <family val="2"/>
    </font>
    <font>
      <b/>
      <sz val="12"/>
      <color theme="1"/>
      <name val="Arial"/>
      <family val="2"/>
    </font>
    <font>
      <sz val="11"/>
      <color theme="3"/>
      <name val="Segoe UI"/>
      <family val="2"/>
    </font>
    <font>
      <sz val="11"/>
      <color theme="1"/>
      <name val="Segoe UI"/>
      <family val="2"/>
    </font>
    <font>
      <sz val="12"/>
      <name val="Arial"/>
      <family val="2"/>
    </font>
    <font>
      <sz val="10"/>
      <color theme="1"/>
      <name val="Arial"/>
      <family val="2"/>
    </font>
    <font>
      <sz val="10"/>
      <color rgb="FFFF0000"/>
      <name val="Arial"/>
      <family val="2"/>
    </font>
    <font>
      <vertAlign val="superscript"/>
      <sz val="10"/>
      <name val="Arial"/>
      <family val="2"/>
    </font>
    <font>
      <vertAlign val="superscript"/>
      <sz val="12"/>
      <name val="Arial"/>
      <family val="2"/>
    </font>
    <font>
      <sz val="12"/>
      <color theme="4" tint="-0.249977111117893"/>
      <name val="Arial"/>
      <family val="2"/>
    </font>
    <font>
      <sz val="11"/>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14996795556505021"/>
        <bgColor indexed="8"/>
      </patternFill>
    </fill>
    <fill>
      <patternFill patternType="solid">
        <fgColor theme="0" tint="-4.9989318521683403E-2"/>
        <bgColor indexed="64"/>
      </patternFill>
    </fill>
    <fill>
      <patternFill patternType="solid">
        <fgColor rgb="FFF0F0F0"/>
        <bgColor indexed="64"/>
      </patternFill>
    </fill>
  </fills>
  <borders count="326">
    <border>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bottom style="thin">
        <color indexed="8"/>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auto="1"/>
      </right>
      <top style="thin">
        <color auto="1"/>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auto="1"/>
      </top>
      <bottom/>
      <diagonal/>
    </border>
    <border>
      <left/>
      <right/>
      <top/>
      <bottom style="thin">
        <color auto="1"/>
      </bottom>
      <diagonal/>
    </border>
    <border>
      <left style="thin">
        <color indexed="64"/>
      </left>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bottom/>
      <diagonal/>
    </border>
    <border>
      <left style="thin">
        <color indexed="64"/>
      </left>
      <right/>
      <top/>
      <bottom style="thin">
        <color auto="1"/>
      </bottom>
      <diagonal/>
    </border>
    <border>
      <left/>
      <right style="thin">
        <color indexed="64"/>
      </right>
      <top/>
      <bottom style="thin">
        <color indexed="64"/>
      </bottom>
      <diagonal/>
    </border>
    <border>
      <left/>
      <right style="thin">
        <color indexed="64"/>
      </right>
      <top/>
      <bottom style="thin">
        <color indexed="8"/>
      </bottom>
      <diagonal/>
    </border>
    <border>
      <left/>
      <right/>
      <top style="thin">
        <color indexed="64"/>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thin">
        <color indexed="8"/>
      </right>
      <top style="thin">
        <color indexed="64"/>
      </top>
      <bottom/>
      <diagonal/>
    </border>
    <border>
      <left style="thin">
        <color indexed="8"/>
      </left>
      <right/>
      <top style="thin">
        <color indexed="8"/>
      </top>
      <bottom style="thin">
        <color indexed="64"/>
      </bottom>
      <diagonal/>
    </border>
    <border>
      <left style="thin">
        <color indexed="64"/>
      </left>
      <right style="thin">
        <color indexed="8"/>
      </right>
      <top style="thin">
        <color indexed="64"/>
      </top>
      <bottom style="double">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bottom/>
      <diagonal/>
    </border>
    <border>
      <left style="thin">
        <color auto="1"/>
      </left>
      <right/>
      <top/>
      <bottom/>
      <diagonal/>
    </border>
    <border>
      <left/>
      <right style="thin">
        <color indexed="8"/>
      </right>
      <top style="thin">
        <color indexed="64"/>
      </top>
      <bottom/>
      <diagonal/>
    </border>
    <border>
      <left style="thin">
        <color indexed="8"/>
      </left>
      <right style="thin">
        <color indexed="8"/>
      </right>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style="thin">
        <color indexed="8"/>
      </bottom>
      <diagonal/>
    </border>
    <border>
      <left style="thin">
        <color auto="1"/>
      </left>
      <right style="thin">
        <color auto="1"/>
      </right>
      <top style="thin">
        <color auto="1"/>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8"/>
      </top>
      <bottom style="double">
        <color indexed="8"/>
      </bottom>
      <diagonal/>
    </border>
    <border>
      <left/>
      <right style="thin">
        <color indexed="8"/>
      </right>
      <top style="thin">
        <color indexed="64"/>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indexed="8"/>
      </right>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indexed="8"/>
      </left>
      <right/>
      <top/>
      <bottom style="thin">
        <color indexed="8"/>
      </bottom>
      <diagonal/>
    </border>
    <border>
      <left/>
      <right style="thin">
        <color indexed="8"/>
      </right>
      <top/>
      <bottom style="thin">
        <color indexed="64"/>
      </bottom>
      <diagonal/>
    </border>
    <border>
      <left/>
      <right style="thin">
        <color indexed="8"/>
      </right>
      <top/>
      <bottom style="thin">
        <color indexed="8"/>
      </bottom>
      <diagonal/>
    </border>
    <border>
      <left style="thin">
        <color indexed="64"/>
      </left>
      <right/>
      <top/>
      <bottom style="thin">
        <color indexed="8"/>
      </bottom>
      <diagonal/>
    </border>
    <border>
      <left style="thin">
        <color auto="1"/>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bottom style="double">
        <color indexed="8"/>
      </bottom>
      <diagonal/>
    </border>
    <border>
      <left style="thin">
        <color indexed="8"/>
      </left>
      <right style="thin">
        <color indexed="8"/>
      </right>
      <top style="thin">
        <color indexed="64"/>
      </top>
      <bottom style="double">
        <color indexed="64"/>
      </bottom>
      <diagonal/>
    </border>
    <border>
      <left/>
      <right style="thin">
        <color auto="1"/>
      </right>
      <top style="thin">
        <color indexed="64"/>
      </top>
      <bottom style="thin">
        <color auto="1"/>
      </bottom>
      <diagonal/>
    </border>
    <border>
      <left style="thin">
        <color indexed="8"/>
      </left>
      <right style="thin">
        <color indexed="64"/>
      </right>
      <top style="thin">
        <color indexed="64"/>
      </top>
      <bottom style="double">
        <color indexed="64"/>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8"/>
      </right>
      <top style="thin">
        <color indexed="64"/>
      </top>
      <bottom style="double">
        <color indexed="64"/>
      </bottom>
      <diagonal/>
    </border>
    <border>
      <left style="thin">
        <color indexed="8"/>
      </left>
      <right style="thin">
        <color indexed="64"/>
      </right>
      <top/>
      <bottom style="double">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64"/>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style="thin">
        <color indexed="8"/>
      </left>
      <right/>
      <top/>
      <bottom style="double">
        <color indexed="8"/>
      </bottom>
      <diagonal/>
    </border>
    <border>
      <left style="thin">
        <color indexed="8"/>
      </left>
      <right style="thin">
        <color indexed="64"/>
      </right>
      <top style="thin">
        <color indexed="8"/>
      </top>
      <bottom style="double">
        <color indexed="8"/>
      </bottom>
      <diagonal/>
    </border>
    <border>
      <left/>
      <right/>
      <top style="double">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double">
        <color indexed="8"/>
      </bottom>
      <diagonal/>
    </border>
    <border>
      <left style="thin">
        <color auto="1"/>
      </left>
      <right/>
      <top style="thin">
        <color auto="1"/>
      </top>
      <bottom style="thin">
        <color auto="1"/>
      </bottom>
      <diagonal/>
    </border>
    <border>
      <left style="thin">
        <color indexed="64"/>
      </left>
      <right style="thin">
        <color indexed="64"/>
      </right>
      <top style="thin">
        <color indexed="8"/>
      </top>
      <bottom/>
      <diagonal/>
    </border>
    <border>
      <left/>
      <right style="thin">
        <color indexed="8"/>
      </right>
      <top style="thin">
        <color indexed="64"/>
      </top>
      <bottom style="double">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auto="1"/>
      </right>
      <top/>
      <bottom style="thin">
        <color indexed="8"/>
      </bottom>
      <diagonal/>
    </border>
    <border>
      <left style="thin">
        <color indexed="8"/>
      </left>
      <right style="thin">
        <color auto="1"/>
      </right>
      <top style="thin">
        <color indexed="8"/>
      </top>
      <bottom style="thin">
        <color indexed="8"/>
      </bottom>
      <diagonal/>
    </border>
    <border>
      <left/>
      <right style="thin">
        <color auto="1"/>
      </right>
      <top style="thin">
        <color indexed="8"/>
      </top>
      <bottom style="thin">
        <color indexed="8"/>
      </bottom>
      <diagonal/>
    </border>
    <border>
      <left style="thin">
        <color indexed="64"/>
      </left>
      <right/>
      <top style="thin">
        <color auto="1"/>
      </top>
      <bottom style="thin">
        <color indexed="8"/>
      </bottom>
      <diagonal/>
    </border>
    <border>
      <left style="thin">
        <color indexed="64"/>
      </left>
      <right style="thin">
        <color indexed="8"/>
      </right>
      <top style="thin">
        <color indexed="8"/>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auto="1"/>
      </top>
      <bottom style="thin">
        <color indexed="64"/>
      </bottom>
      <diagonal/>
    </border>
    <border>
      <left style="medium">
        <color rgb="FF087482"/>
      </left>
      <right/>
      <top style="medium">
        <color rgb="FF087482"/>
      </top>
      <bottom style="thin">
        <color auto="1"/>
      </bottom>
      <diagonal/>
    </border>
    <border>
      <left/>
      <right style="medium">
        <color rgb="FF087482"/>
      </right>
      <top style="medium">
        <color rgb="FF087482"/>
      </top>
      <bottom style="thin">
        <color indexed="64"/>
      </bottom>
      <diagonal/>
    </border>
    <border>
      <left style="medium">
        <color rgb="FF087482"/>
      </left>
      <right style="thin">
        <color indexed="64"/>
      </right>
      <top/>
      <bottom/>
      <diagonal/>
    </border>
    <border>
      <left/>
      <right style="medium">
        <color rgb="FF087482"/>
      </right>
      <top/>
      <bottom/>
      <diagonal/>
    </border>
    <border>
      <left/>
      <right style="medium">
        <color rgb="FF087482"/>
      </right>
      <top/>
      <bottom style="thin">
        <color indexed="64"/>
      </bottom>
      <diagonal/>
    </border>
    <border>
      <left style="medium">
        <color rgb="FF087482"/>
      </left>
      <right/>
      <top style="thin">
        <color auto="1"/>
      </top>
      <bottom style="medium">
        <color rgb="FF087482"/>
      </bottom>
      <diagonal/>
    </border>
    <border>
      <left/>
      <right style="medium">
        <color rgb="FF087482"/>
      </right>
      <top style="thin">
        <color auto="1"/>
      </top>
      <bottom style="medium">
        <color rgb="FF087482"/>
      </bottom>
      <diagonal/>
    </border>
    <border>
      <left style="medium">
        <color rgb="FF087482"/>
      </left>
      <right/>
      <top style="medium">
        <color rgb="FF087482"/>
      </top>
      <bottom/>
      <diagonal/>
    </border>
    <border>
      <left/>
      <right/>
      <top style="medium">
        <color rgb="FF087482"/>
      </top>
      <bottom/>
      <diagonal/>
    </border>
    <border>
      <left/>
      <right style="medium">
        <color rgb="FF087482"/>
      </right>
      <top style="medium">
        <color rgb="FF087482"/>
      </top>
      <bottom/>
      <diagonal/>
    </border>
    <border>
      <left style="medium">
        <color rgb="FF087482"/>
      </left>
      <right/>
      <top/>
      <bottom/>
      <diagonal/>
    </border>
    <border>
      <left style="medium">
        <color rgb="FF087482"/>
      </left>
      <right/>
      <top/>
      <bottom style="medium">
        <color rgb="FF087482"/>
      </bottom>
      <diagonal/>
    </border>
    <border>
      <left/>
      <right style="medium">
        <color rgb="FF087482"/>
      </right>
      <top/>
      <bottom style="medium">
        <color rgb="FF087482"/>
      </bottom>
      <diagonal/>
    </border>
    <border>
      <left/>
      <right/>
      <top style="medium">
        <color rgb="FF087482"/>
      </top>
      <bottom style="thin">
        <color indexed="64"/>
      </bottom>
      <diagonal/>
    </border>
    <border>
      <left style="thin">
        <color indexed="64"/>
      </left>
      <right style="medium">
        <color rgb="FF087482"/>
      </right>
      <top/>
      <bottom style="thin">
        <color indexed="64"/>
      </bottom>
      <diagonal/>
    </border>
    <border>
      <left/>
      <right style="medium">
        <color rgb="FF087482"/>
      </right>
      <top style="thin">
        <color auto="1"/>
      </top>
      <bottom/>
      <diagonal/>
    </border>
    <border>
      <left style="medium">
        <color rgb="FF087482"/>
      </left>
      <right style="thin">
        <color indexed="64"/>
      </right>
      <top/>
      <bottom style="thin">
        <color indexed="64"/>
      </bottom>
      <diagonal/>
    </border>
    <border>
      <left/>
      <right/>
      <top style="thin">
        <color auto="1"/>
      </top>
      <bottom style="medium">
        <color rgb="FF087482"/>
      </bottom>
      <diagonal/>
    </border>
    <border>
      <left style="medium">
        <color rgb="FF087482"/>
      </left>
      <right style="thin">
        <color indexed="64"/>
      </right>
      <top style="thin">
        <color indexed="64"/>
      </top>
      <bottom style="medium">
        <color rgb="FF087482"/>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8"/>
      </right>
      <top style="thin">
        <color indexed="64"/>
      </top>
      <bottom style="thin">
        <color rgb="FF087482"/>
      </bottom>
      <diagonal/>
    </border>
    <border>
      <left/>
      <right style="thin">
        <color indexed="64"/>
      </right>
      <top style="thin">
        <color indexed="64"/>
      </top>
      <bottom style="thin">
        <color rgb="FF087482"/>
      </bottom>
      <diagonal/>
    </border>
    <border>
      <left style="medium">
        <color rgb="FF087482"/>
      </left>
      <right style="thin">
        <color auto="1"/>
      </right>
      <top style="thin">
        <color auto="1"/>
      </top>
      <bottom/>
      <diagonal/>
    </border>
    <border>
      <left/>
      <right style="medium">
        <color rgb="FF087482"/>
      </right>
      <top style="thin">
        <color auto="1"/>
      </top>
      <bottom/>
      <diagonal/>
    </border>
    <border>
      <left style="medium">
        <color rgb="FF087482"/>
      </left>
      <right style="thin">
        <color indexed="64"/>
      </right>
      <top/>
      <bottom style="medium">
        <color rgb="FF08748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double">
        <color indexed="64"/>
      </left>
      <right style="double">
        <color indexed="64"/>
      </right>
      <top style="double">
        <color indexed="64"/>
      </top>
      <bottom style="double">
        <color indexed="64"/>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8"/>
      </top>
      <bottom style="double">
        <color indexed="8"/>
      </bottom>
      <diagonal/>
    </border>
    <border>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style="thin">
        <color indexed="64"/>
      </top>
      <bottom/>
      <diagonal/>
    </border>
    <border>
      <left style="thin">
        <color indexed="8"/>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top style="thin">
        <color indexed="64"/>
      </top>
      <bottom style="double">
        <color indexed="64"/>
      </bottom>
      <diagonal/>
    </border>
    <border>
      <left/>
      <right/>
      <top/>
      <bottom style="thin">
        <color indexed="8"/>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indexed="8"/>
      </right>
      <top style="thin">
        <color indexed="8"/>
      </top>
      <bottom style="thin">
        <color indexed="8"/>
      </bottom>
      <diagonal/>
    </border>
    <border>
      <left/>
      <right/>
      <top style="thin">
        <color indexed="8"/>
      </top>
      <bottom/>
      <diagonal/>
    </border>
    <border>
      <left/>
      <right/>
      <top style="thin">
        <color indexed="64"/>
      </top>
      <bottom style="thin">
        <color indexed="64"/>
      </bottom>
      <diagonal/>
    </border>
    <border>
      <left/>
      <right style="thin">
        <color indexed="8"/>
      </right>
      <top style="thin">
        <color indexed="8"/>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8"/>
      </top>
      <bottom/>
      <diagonal/>
    </border>
    <border>
      <left/>
      <right/>
      <top style="thin">
        <color indexed="8"/>
      </top>
      <bottom style="thin">
        <color indexed="64"/>
      </bottom>
      <diagonal/>
    </border>
    <border>
      <left/>
      <right/>
      <top/>
      <bottom style="medium">
        <color rgb="FF087482"/>
      </bottom>
      <diagonal/>
    </border>
    <border>
      <left/>
      <right/>
      <top style="thin">
        <color indexed="64"/>
      </top>
      <bottom style="thin">
        <color indexed="8"/>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8"/>
      </right>
      <top style="thin">
        <color indexed="8"/>
      </top>
      <bottom style="thin">
        <color indexed="64"/>
      </bottom>
      <diagonal/>
    </border>
    <border>
      <left/>
      <right style="thin">
        <color indexed="8"/>
      </right>
      <top/>
      <bottom/>
      <diagonal/>
    </border>
    <border>
      <left/>
      <right style="thin">
        <color indexed="64"/>
      </right>
      <top/>
      <bottom/>
      <diagonal/>
    </border>
    <border>
      <left/>
      <right style="thin">
        <color indexed="8"/>
      </right>
      <top style="thin">
        <color indexed="64"/>
      </top>
      <bottom style="thin">
        <color indexed="64"/>
      </bottom>
      <diagonal/>
    </border>
    <border>
      <left/>
      <right style="thin">
        <color auto="1"/>
      </right>
      <top style="thin">
        <color indexed="64"/>
      </top>
      <bottom style="thin">
        <color auto="1"/>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indexed="64"/>
      </right>
      <top/>
      <bottom style="double">
        <color indexed="8"/>
      </bottom>
      <diagonal/>
    </border>
    <border>
      <left style="thin">
        <color indexed="64"/>
      </left>
      <right/>
      <top/>
      <bottom style="thin">
        <color indexed="64"/>
      </bottom>
      <diagonal/>
    </border>
    <border>
      <left style="thin">
        <color indexed="8"/>
      </left>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style="double">
        <color indexed="8"/>
      </bottom>
      <diagonal/>
    </border>
    <border>
      <left style="thin">
        <color indexed="64"/>
      </left>
      <right style="thin">
        <color indexed="64"/>
      </right>
      <top style="thin">
        <color indexed="64"/>
      </top>
      <bottom style="double">
        <color indexed="8"/>
      </bottom>
      <diagonal/>
    </border>
    <border>
      <left style="thin">
        <color indexed="8"/>
      </left>
      <right/>
      <top/>
      <bottom style="thin">
        <color indexed="64"/>
      </bottom>
      <diagonal/>
    </border>
    <border>
      <left style="thin">
        <color indexed="64"/>
      </left>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auto="1"/>
      </top>
      <bottom style="double">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rgb="FF087482"/>
      </left>
      <right/>
      <top/>
      <bottom style="thin">
        <color rgb="FF087482"/>
      </bottom>
      <diagonal/>
    </border>
    <border>
      <left/>
      <right/>
      <top/>
      <bottom style="thin">
        <color rgb="FF087482"/>
      </bottom>
      <diagonal/>
    </border>
    <border>
      <left style="medium">
        <color rgb="FF087482"/>
      </left>
      <right style="medium">
        <color rgb="FF087482"/>
      </right>
      <top style="medium">
        <color rgb="FF087482"/>
      </top>
      <bottom style="thin">
        <color indexed="64"/>
      </bottom>
      <diagonal/>
    </border>
    <border>
      <left style="medium">
        <color rgb="FF087482"/>
      </left>
      <right style="medium">
        <color rgb="FF087482"/>
      </right>
      <top/>
      <bottom/>
      <diagonal/>
    </border>
    <border>
      <left style="medium">
        <color rgb="FF087482"/>
      </left>
      <right style="medium">
        <color rgb="FF087482"/>
      </right>
      <top/>
      <bottom style="medium">
        <color rgb="FF087482"/>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s>
  <cellStyleXfs count="31">
    <xf numFmtId="0" fontId="0" fillId="0" borderId="0"/>
    <xf numFmtId="0" fontId="1" fillId="0" borderId="0"/>
    <xf numFmtId="43" fontId="6" fillId="0" borderId="0" applyFont="0" applyFill="0" applyBorder="0" applyAlignment="0" applyProtection="0"/>
    <xf numFmtId="0" fontId="3" fillId="0" borderId="0"/>
    <xf numFmtId="0" fontId="3" fillId="0" borderId="0"/>
    <xf numFmtId="0" fontId="3" fillId="0" borderId="0"/>
    <xf numFmtId="9" fontId="6" fillId="0" borderId="0" applyFont="0" applyFill="0" applyBorder="0" applyAlignment="0" applyProtection="0"/>
    <xf numFmtId="0" fontId="10" fillId="0" borderId="0"/>
    <xf numFmtId="44" fontId="6" fillId="0" borderId="0" applyFont="0" applyFill="0" applyBorder="0" applyAlignment="0" applyProtection="0"/>
    <xf numFmtId="0" fontId="12"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0" fontId="3" fillId="0" borderId="0"/>
    <xf numFmtId="43" fontId="6" fillId="0" borderId="0" applyFont="0" applyFill="0" applyBorder="0" applyAlignment="0" applyProtection="0"/>
    <xf numFmtId="37" fontId="3" fillId="0" borderId="0"/>
    <xf numFmtId="37" fontId="3" fillId="0" borderId="0"/>
    <xf numFmtId="37" fontId="3" fillId="0" borderId="0"/>
    <xf numFmtId="0" fontId="5" fillId="0" borderId="0"/>
    <xf numFmtId="43" fontId="15" fillId="0" borderId="0" applyFont="0" applyFill="0" applyBorder="0" applyAlignment="0" applyProtection="0"/>
    <xf numFmtId="0" fontId="26" fillId="0" borderId="0"/>
    <xf numFmtId="44" fontId="1" fillId="0" borderId="0" applyFont="0" applyFill="0" applyBorder="0" applyAlignment="0" applyProtection="0"/>
    <xf numFmtId="0" fontId="15" fillId="0" borderId="0"/>
    <xf numFmtId="43" fontId="15"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0" fillId="0" borderId="0"/>
    <xf numFmtId="0" fontId="12" fillId="0" borderId="0"/>
    <xf numFmtId="44" fontId="25" fillId="0" borderId="0" applyFont="0" applyFill="0" applyBorder="0" applyAlignment="0" applyProtection="0"/>
  </cellStyleXfs>
  <cellXfs count="1623">
    <xf numFmtId="0" fontId="0" fillId="0" borderId="0" xfId="0"/>
    <xf numFmtId="0" fontId="2" fillId="0" borderId="0" xfId="1" applyFont="1" applyProtection="1">
      <protection locked="0"/>
    </xf>
    <xf numFmtId="0" fontId="3" fillId="0" borderId="0" xfId="1" applyFont="1" applyProtection="1">
      <protection locked="0"/>
    </xf>
    <xf numFmtId="0" fontId="4" fillId="0" borderId="0" xfId="1" applyFont="1"/>
    <xf numFmtId="0" fontId="5" fillId="0" borderId="0" xfId="1" applyFont="1" applyProtection="1">
      <protection locked="0"/>
    </xf>
    <xf numFmtId="0" fontId="5" fillId="0" borderId="6" xfId="1" applyFont="1" applyBorder="1" applyAlignment="1">
      <alignment horizontal="centerContinuous"/>
    </xf>
    <xf numFmtId="0" fontId="5" fillId="0" borderId="8" xfId="1" applyFont="1" applyBorder="1"/>
    <xf numFmtId="0" fontId="5" fillId="0" borderId="12" xfId="1" applyFont="1" applyBorder="1" applyAlignment="1">
      <alignment horizontal="center" wrapText="1"/>
    </xf>
    <xf numFmtId="0" fontId="3" fillId="0" borderId="13" xfId="1" applyFont="1" applyBorder="1"/>
    <xf numFmtId="0" fontId="3" fillId="0" borderId="2" xfId="1" applyFont="1" applyBorder="1"/>
    <xf numFmtId="0" fontId="3" fillId="2" borderId="12" xfId="1" applyFont="1" applyFill="1" applyBorder="1" applyAlignment="1" applyProtection="1">
      <alignment horizontal="center"/>
      <protection locked="0"/>
    </xf>
    <xf numFmtId="0" fontId="3" fillId="0" borderId="0" xfId="1" applyFont="1"/>
    <xf numFmtId="0" fontId="7" fillId="0" borderId="0" xfId="1" applyFont="1"/>
    <xf numFmtId="37" fontId="7" fillId="0" borderId="0" xfId="1" applyNumberFormat="1" applyFont="1"/>
    <xf numFmtId="0" fontId="1" fillId="0" borderId="0" xfId="1"/>
    <xf numFmtId="0" fontId="3" fillId="0" borderId="12" xfId="1" applyFont="1" applyBorder="1"/>
    <xf numFmtId="37" fontId="1" fillId="0" borderId="0" xfId="1" applyNumberFormat="1"/>
    <xf numFmtId="37" fontId="4" fillId="0" borderId="8" xfId="1" applyNumberFormat="1" applyFont="1" applyBorder="1" applyAlignment="1">
      <alignment horizontal="center" wrapText="1"/>
    </xf>
    <xf numFmtId="0" fontId="4" fillId="0" borderId="8" xfId="1" applyFont="1" applyBorder="1" applyAlignment="1">
      <alignment horizontal="center" wrapText="1"/>
    </xf>
    <xf numFmtId="0" fontId="3" fillId="0" borderId="11" xfId="1" applyFont="1" applyBorder="1"/>
    <xf numFmtId="0" fontId="5" fillId="0" borderId="8" xfId="3" applyFont="1" applyBorder="1" applyAlignment="1">
      <alignment horizontal="center" wrapText="1"/>
    </xf>
    <xf numFmtId="37" fontId="1" fillId="0" borderId="19" xfId="1" applyNumberFormat="1" applyBorder="1"/>
    <xf numFmtId="0" fontId="5" fillId="0" borderId="20" xfId="1" applyFont="1" applyBorder="1"/>
    <xf numFmtId="0" fontId="5" fillId="0" borderId="25" xfId="1" applyFont="1" applyBorder="1"/>
    <xf numFmtId="0" fontId="5" fillId="0" borderId="27" xfId="1" applyFont="1" applyBorder="1"/>
    <xf numFmtId="0" fontId="5" fillId="0" borderId="14" xfId="1" applyFont="1" applyBorder="1" applyAlignment="1">
      <alignment horizontal="centerContinuous"/>
    </xf>
    <xf numFmtId="0" fontId="5" fillId="0" borderId="15" xfId="1" applyFont="1" applyBorder="1" applyAlignment="1">
      <alignment horizontal="centerContinuous"/>
    </xf>
    <xf numFmtId="37" fontId="3" fillId="3" borderId="28" xfId="2" applyNumberFormat="1" applyFont="1" applyFill="1" applyBorder="1" applyProtection="1"/>
    <xf numFmtId="0" fontId="3" fillId="0" borderId="28" xfId="1" applyFont="1" applyBorder="1"/>
    <xf numFmtId="0" fontId="3" fillId="0" borderId="30" xfId="1" applyFont="1" applyBorder="1"/>
    <xf numFmtId="0" fontId="2" fillId="0" borderId="0" xfId="1" applyFont="1"/>
    <xf numFmtId="0" fontId="3" fillId="0" borderId="0" xfId="1" applyFont="1" applyAlignment="1">
      <alignment horizontal="center"/>
    </xf>
    <xf numFmtId="0" fontId="5" fillId="0" borderId="0" xfId="1" applyFont="1"/>
    <xf numFmtId="0" fontId="3" fillId="0" borderId="0" xfId="4"/>
    <xf numFmtId="0" fontId="3" fillId="0" borderId="4" xfId="1" applyFont="1" applyBorder="1"/>
    <xf numFmtId="0" fontId="3" fillId="0" borderId="19" xfId="5" applyBorder="1"/>
    <xf numFmtId="0" fontId="3" fillId="0" borderId="23" xfId="1" applyFont="1" applyBorder="1"/>
    <xf numFmtId="0" fontId="3" fillId="0" borderId="19" xfId="1" applyFont="1" applyBorder="1"/>
    <xf numFmtId="0" fontId="3" fillId="0" borderId="1" xfId="1" applyFont="1" applyBorder="1"/>
    <xf numFmtId="0" fontId="5" fillId="0" borderId="44" xfId="1" applyFont="1" applyBorder="1" applyAlignment="1">
      <alignment horizontal="centerContinuous" wrapText="1"/>
    </xf>
    <xf numFmtId="0" fontId="5" fillId="0" borderId="45" xfId="1" applyFont="1" applyBorder="1" applyAlignment="1">
      <alignment horizontal="centerContinuous" wrapText="1"/>
    </xf>
    <xf numFmtId="0" fontId="5" fillId="0" borderId="46" xfId="1" applyFont="1" applyBorder="1" applyAlignment="1">
      <alignment horizontal="centerContinuous" wrapText="1"/>
    </xf>
    <xf numFmtId="0" fontId="5" fillId="0" borderId="8" xfId="4" applyFont="1" applyBorder="1" applyAlignment="1">
      <alignment wrapText="1"/>
    </xf>
    <xf numFmtId="0" fontId="5" fillId="0" borderId="8" xfId="4" applyFont="1" applyBorder="1" applyAlignment="1">
      <alignment horizontal="center" wrapText="1"/>
    </xf>
    <xf numFmtId="37" fontId="3" fillId="5" borderId="12" xfId="2" applyNumberFormat="1" applyFont="1" applyFill="1" applyBorder="1" applyAlignment="1" applyProtection="1"/>
    <xf numFmtId="0" fontId="3" fillId="2" borderId="12" xfId="1" applyFont="1" applyFill="1" applyBorder="1" applyProtection="1">
      <protection locked="0"/>
    </xf>
    <xf numFmtId="0" fontId="3" fillId="6" borderId="12" xfId="4" applyFill="1" applyBorder="1" applyAlignment="1">
      <alignment horizontal="center"/>
    </xf>
    <xf numFmtId="165" fontId="3" fillId="2" borderId="12" xfId="2" applyNumberFormat="1" applyFont="1" applyFill="1" applyBorder="1" applyAlignment="1" applyProtection="1">
      <protection locked="0"/>
    </xf>
    <xf numFmtId="0" fontId="9" fillId="0" borderId="0" xfId="1" applyFont="1"/>
    <xf numFmtId="0" fontId="9" fillId="0" borderId="0" xfId="1" applyFont="1" applyAlignment="1">
      <alignment horizontal="right"/>
    </xf>
    <xf numFmtId="0" fontId="3" fillId="0" borderId="14" xfId="1" applyFont="1" applyBorder="1" applyAlignment="1">
      <alignment horizontal="centerContinuous"/>
    </xf>
    <xf numFmtId="0" fontId="3" fillId="0" borderId="17" xfId="1" applyFont="1" applyBorder="1" applyAlignment="1">
      <alignment horizontal="centerContinuous"/>
    </xf>
    <xf numFmtId="0" fontId="3" fillId="0" borderId="15" xfId="1" applyFont="1" applyBorder="1" applyAlignment="1">
      <alignment horizontal="centerContinuous"/>
    </xf>
    <xf numFmtId="0" fontId="9" fillId="0" borderId="0" xfId="1" applyFont="1" applyAlignment="1">
      <alignment horizontal="right" vertical="top"/>
    </xf>
    <xf numFmtId="0" fontId="9" fillId="0" borderId="0" xfId="1" applyFont="1" applyAlignment="1">
      <alignment vertical="top"/>
    </xf>
    <xf numFmtId="37" fontId="3" fillId="5" borderId="47" xfId="2" applyNumberFormat="1" applyFont="1" applyFill="1" applyBorder="1" applyAlignment="1" applyProtection="1">
      <alignment wrapText="1"/>
    </xf>
    <xf numFmtId="0" fontId="3" fillId="0" borderId="48" xfId="1" applyFont="1" applyBorder="1"/>
    <xf numFmtId="0" fontId="3" fillId="0" borderId="44" xfId="1" applyFont="1" applyBorder="1"/>
    <xf numFmtId="165" fontId="8" fillId="4" borderId="12" xfId="2" applyNumberFormat="1" applyFont="1" applyFill="1" applyBorder="1" applyAlignment="1" applyProtection="1">
      <alignment wrapText="1"/>
    </xf>
    <xf numFmtId="0" fontId="3" fillId="0" borderId="37" xfId="1" applyFont="1" applyBorder="1"/>
    <xf numFmtId="0" fontId="3" fillId="0" borderId="10" xfId="1" applyFont="1" applyBorder="1"/>
    <xf numFmtId="37" fontId="3" fillId="5" borderId="49" xfId="2" applyNumberFormat="1" applyFont="1" applyFill="1" applyBorder="1" applyAlignment="1" applyProtection="1">
      <alignment wrapText="1"/>
    </xf>
    <xf numFmtId="0" fontId="5" fillId="0" borderId="17" xfId="1" applyFont="1" applyBorder="1" applyAlignment="1">
      <alignment horizontal="centerContinuous"/>
    </xf>
    <xf numFmtId="0" fontId="9" fillId="0" borderId="0" xfId="7" applyFont="1"/>
    <xf numFmtId="0" fontId="3" fillId="0" borderId="22" xfId="1" applyFont="1" applyBorder="1"/>
    <xf numFmtId="0" fontId="3" fillId="0" borderId="17" xfId="1" applyFont="1" applyBorder="1"/>
    <xf numFmtId="0" fontId="3" fillId="0" borderId="0" xfId="1" applyFont="1" applyAlignment="1">
      <alignment horizontal="centerContinuous"/>
    </xf>
    <xf numFmtId="0" fontId="3" fillId="0" borderId="24" xfId="1" applyFont="1" applyBorder="1"/>
    <xf numFmtId="0" fontId="5" fillId="0" borderId="4" xfId="1" applyFont="1" applyBorder="1"/>
    <xf numFmtId="0" fontId="3" fillId="0" borderId="28" xfId="1" applyFont="1" applyBorder="1" applyAlignment="1">
      <alignment horizontal="center" wrapText="1"/>
    </xf>
    <xf numFmtId="0" fontId="3" fillId="0" borderId="29" xfId="1" applyFont="1" applyBorder="1" applyAlignment="1">
      <alignment horizontal="center"/>
    </xf>
    <xf numFmtId="5" fontId="3" fillId="2" borderId="51" xfId="8" applyNumberFormat="1" applyFont="1" applyFill="1" applyBorder="1" applyAlignment="1" applyProtection="1">
      <alignment wrapText="1"/>
      <protection locked="0"/>
    </xf>
    <xf numFmtId="0" fontId="11" fillId="0" borderId="0" xfId="1" applyFont="1"/>
    <xf numFmtId="0" fontId="3" fillId="0" borderId="22" xfId="1" applyFont="1" applyBorder="1" applyAlignment="1">
      <alignment horizontal="right"/>
    </xf>
    <xf numFmtId="49" fontId="3" fillId="0" borderId="55" xfId="1" quotePrefix="1" applyNumberFormat="1" applyFont="1" applyBorder="1" applyAlignment="1">
      <alignment horizontal="right"/>
    </xf>
    <xf numFmtId="37" fontId="3" fillId="3" borderId="56" xfId="2" applyNumberFormat="1" applyFont="1" applyFill="1" applyBorder="1" applyProtection="1"/>
    <xf numFmtId="37" fontId="3" fillId="3" borderId="57" xfId="2" applyNumberFormat="1" applyFont="1" applyFill="1" applyBorder="1" applyProtection="1"/>
    <xf numFmtId="49" fontId="3" fillId="0" borderId="61" xfId="1" quotePrefix="1" applyNumberFormat="1" applyFont="1" applyBorder="1" applyAlignment="1">
      <alignment horizontal="right"/>
    </xf>
    <xf numFmtId="166" fontId="3" fillId="2" borderId="53" xfId="2" applyNumberFormat="1" applyFont="1" applyFill="1" applyBorder="1" applyAlignment="1" applyProtection="1">
      <alignment horizontal="center" wrapText="1"/>
      <protection locked="0"/>
    </xf>
    <xf numFmtId="37" fontId="3" fillId="3" borderId="52" xfId="2" applyNumberFormat="1" applyFont="1" applyFill="1" applyBorder="1" applyProtection="1"/>
    <xf numFmtId="37" fontId="3" fillId="3" borderId="63" xfId="2" applyNumberFormat="1" applyFont="1" applyFill="1" applyBorder="1" applyProtection="1"/>
    <xf numFmtId="0" fontId="3" fillId="0" borderId="8" xfId="5" quotePrefix="1" applyBorder="1" applyAlignment="1">
      <alignment horizontal="right"/>
    </xf>
    <xf numFmtId="0" fontId="3" fillId="0" borderId="40" xfId="5" applyBorder="1"/>
    <xf numFmtId="37" fontId="3" fillId="3" borderId="3" xfId="2" applyNumberFormat="1" applyFont="1" applyFill="1" applyBorder="1" applyProtection="1"/>
    <xf numFmtId="0" fontId="3" fillId="0" borderId="28" xfId="1" quotePrefix="1" applyFont="1" applyBorder="1" applyAlignment="1">
      <alignment horizontal="right" vertical="top"/>
    </xf>
    <xf numFmtId="0" fontId="3" fillId="0" borderId="2" xfId="1" applyFont="1" applyBorder="1" applyAlignment="1">
      <alignment vertical="top"/>
    </xf>
    <xf numFmtId="0" fontId="3" fillId="0" borderId="51" xfId="1" quotePrefix="1" applyFont="1" applyBorder="1" applyAlignment="1">
      <alignment horizontal="right" vertical="top"/>
    </xf>
    <xf numFmtId="0" fontId="3" fillId="0" borderId="66" xfId="1" quotePrefix="1" applyFont="1" applyBorder="1" applyAlignment="1">
      <alignment horizontal="right"/>
    </xf>
    <xf numFmtId="0" fontId="3" fillId="0" borderId="67" xfId="1" applyFont="1" applyBorder="1"/>
    <xf numFmtId="0" fontId="3" fillId="0" borderId="50" xfId="1" quotePrefix="1" applyFont="1" applyBorder="1" applyAlignment="1">
      <alignment horizontal="right"/>
    </xf>
    <xf numFmtId="0" fontId="3" fillId="0" borderId="68" xfId="1" quotePrefix="1" applyFont="1" applyBorder="1" applyAlignment="1">
      <alignment horizontal="right"/>
    </xf>
    <xf numFmtId="0" fontId="3" fillId="0" borderId="69" xfId="1" quotePrefix="1" applyFont="1" applyBorder="1" applyAlignment="1">
      <alignment horizontal="right" vertical="top"/>
    </xf>
    <xf numFmtId="0" fontId="3" fillId="0" borderId="50" xfId="1" quotePrefix="1" applyFont="1" applyBorder="1" applyAlignment="1">
      <alignment horizontal="right" vertical="top"/>
    </xf>
    <xf numFmtId="0" fontId="3" fillId="0" borderId="70" xfId="1" quotePrefix="1" applyFont="1" applyBorder="1" applyAlignment="1">
      <alignment horizontal="right" vertical="top"/>
    </xf>
    <xf numFmtId="0" fontId="3" fillId="0" borderId="28" xfId="1" quotePrefix="1" applyFont="1" applyBorder="1" applyAlignment="1">
      <alignment horizontal="right"/>
    </xf>
    <xf numFmtId="0" fontId="3" fillId="0" borderId="43" xfId="1" applyFont="1" applyBorder="1" applyAlignment="1">
      <alignment vertical="top"/>
    </xf>
    <xf numFmtId="0" fontId="3" fillId="0" borderId="57" xfId="1" applyFont="1" applyBorder="1" applyAlignment="1">
      <alignment vertical="top"/>
    </xf>
    <xf numFmtId="0" fontId="3" fillId="0" borderId="3" xfId="1" applyFont="1" applyBorder="1" applyAlignment="1">
      <alignment vertical="top"/>
    </xf>
    <xf numFmtId="0" fontId="3" fillId="0" borderId="5" xfId="1" applyFont="1" applyBorder="1" applyAlignment="1">
      <alignment vertical="top"/>
    </xf>
    <xf numFmtId="0" fontId="3" fillId="0" borderId="8" xfId="1" quotePrefix="1" applyFont="1" applyBorder="1" applyAlignment="1">
      <alignment horizontal="right" vertical="top"/>
    </xf>
    <xf numFmtId="0" fontId="3" fillId="0" borderId="20" xfId="1" quotePrefix="1" applyFont="1" applyBorder="1" applyAlignment="1">
      <alignment horizontal="right" vertical="top"/>
    </xf>
    <xf numFmtId="0" fontId="3" fillId="0" borderId="5" xfId="1" applyFont="1" applyBorder="1"/>
    <xf numFmtId="0" fontId="3" fillId="0" borderId="12" xfId="1" quotePrefix="1" applyFont="1" applyBorder="1" applyAlignment="1">
      <alignment horizontal="right" vertical="top"/>
    </xf>
    <xf numFmtId="49" fontId="3" fillId="0" borderId="8" xfId="1" quotePrefix="1" applyNumberFormat="1" applyFont="1" applyBorder="1" applyAlignment="1">
      <alignment horizontal="right"/>
    </xf>
    <xf numFmtId="0" fontId="5" fillId="0" borderId="0" xfId="1" applyFont="1" applyAlignment="1">
      <alignment horizontal="centerContinuous"/>
    </xf>
    <xf numFmtId="0" fontId="3" fillId="0" borderId="6" xfId="1" applyFont="1" applyBorder="1" applyAlignment="1">
      <alignment horizontal="centerContinuous"/>
    </xf>
    <xf numFmtId="0" fontId="3" fillId="0" borderId="7" xfId="1" applyFont="1" applyBorder="1" applyAlignment="1">
      <alignment horizontal="centerContinuous"/>
    </xf>
    <xf numFmtId="0" fontId="3" fillId="0" borderId="50" xfId="1" applyFont="1" applyBorder="1"/>
    <xf numFmtId="0" fontId="4" fillId="0" borderId="1" xfId="1" applyFont="1" applyBorder="1" applyAlignment="1">
      <alignment horizontal="centerContinuous" wrapText="1"/>
    </xf>
    <xf numFmtId="0" fontId="4" fillId="0" borderId="2" xfId="1" applyFont="1" applyBorder="1" applyAlignment="1">
      <alignment horizontal="centerContinuous" wrapText="1"/>
    </xf>
    <xf numFmtId="0" fontId="4" fillId="0" borderId="42" xfId="1" applyFont="1" applyBorder="1" applyAlignment="1">
      <alignment horizontal="centerContinuous" wrapText="1"/>
    </xf>
    <xf numFmtId="0" fontId="3" fillId="0" borderId="50" xfId="1" applyFont="1" applyBorder="1" applyAlignment="1">
      <alignment horizontal="center"/>
    </xf>
    <xf numFmtId="0" fontId="3" fillId="0" borderId="31" xfId="1" applyFont="1" applyBorder="1" applyAlignment="1">
      <alignment horizontal="center"/>
    </xf>
    <xf numFmtId="0" fontId="3" fillId="0" borderId="28" xfId="1" applyFont="1" applyBorder="1" applyAlignment="1">
      <alignment horizontal="center"/>
    </xf>
    <xf numFmtId="0" fontId="3" fillId="0" borderId="3" xfId="1" applyFont="1" applyBorder="1" applyAlignment="1">
      <alignment horizontal="center"/>
    </xf>
    <xf numFmtId="0" fontId="3" fillId="0" borderId="64" xfId="1" applyFont="1" applyBorder="1" applyAlignment="1">
      <alignment horizontal="center"/>
    </xf>
    <xf numFmtId="0" fontId="3" fillId="0" borderId="64" xfId="1" applyFont="1" applyBorder="1"/>
    <xf numFmtId="0" fontId="3" fillId="6" borderId="12" xfId="1" applyFont="1" applyFill="1" applyBorder="1"/>
    <xf numFmtId="37" fontId="3" fillId="2" borderId="28" xfId="2" applyNumberFormat="1" applyFont="1" applyFill="1" applyBorder="1" applyProtection="1">
      <protection locked="0"/>
    </xf>
    <xf numFmtId="37" fontId="3" fillId="5" borderId="28" xfId="2" applyNumberFormat="1" applyFont="1" applyFill="1" applyBorder="1" applyProtection="1"/>
    <xf numFmtId="0" fontId="3" fillId="0" borderId="24" xfId="1" applyFont="1" applyBorder="1" applyAlignment="1">
      <alignment horizontal="right"/>
    </xf>
    <xf numFmtId="37" fontId="3" fillId="5" borderId="75" xfId="2" applyNumberFormat="1" applyFont="1" applyFill="1" applyBorder="1" applyProtection="1"/>
    <xf numFmtId="0" fontId="9" fillId="0" borderId="0" xfId="1" applyFont="1" applyAlignment="1">
      <alignment horizontal="center"/>
    </xf>
    <xf numFmtId="165" fontId="9" fillId="0" borderId="0" xfId="2" applyNumberFormat="1" applyFont="1" applyFill="1" applyBorder="1" applyAlignment="1" applyProtection="1">
      <alignment horizontal="center"/>
    </xf>
    <xf numFmtId="0" fontId="9" fillId="0" borderId="0" xfId="1" quotePrefix="1" applyFont="1" applyAlignment="1">
      <alignment horizontal="center"/>
    </xf>
    <xf numFmtId="0" fontId="9" fillId="0" borderId="0" xfId="1" quotePrefix="1" applyFont="1" applyAlignment="1">
      <alignment horizontal="right"/>
    </xf>
    <xf numFmtId="0" fontId="9" fillId="0" borderId="1" xfId="1" applyFont="1" applyBorder="1" applyAlignment="1">
      <alignment horizontal="center"/>
    </xf>
    <xf numFmtId="0" fontId="9" fillId="0" borderId="12" xfId="1" applyFont="1" applyBorder="1" applyAlignment="1">
      <alignment wrapText="1"/>
    </xf>
    <xf numFmtId="0" fontId="9" fillId="0" borderId="12" xfId="1" applyFont="1" applyBorder="1" applyAlignment="1">
      <alignment horizontal="center" wrapText="1"/>
    </xf>
    <xf numFmtId="0" fontId="11" fillId="0" borderId="12" xfId="1" applyFont="1" applyBorder="1" applyAlignment="1">
      <alignment horizontal="center" wrapText="1"/>
    </xf>
    <xf numFmtId="0" fontId="3" fillId="0" borderId="58" xfId="1" applyFont="1" applyBorder="1" applyAlignment="1">
      <alignment wrapText="1"/>
    </xf>
    <xf numFmtId="0" fontId="3" fillId="0" borderId="5" xfId="1" applyFont="1" applyBorder="1" applyAlignment="1">
      <alignment horizontal="right"/>
    </xf>
    <xf numFmtId="0" fontId="2" fillId="0" borderId="0" xfId="5" applyFont="1"/>
    <xf numFmtId="0" fontId="3" fillId="0" borderId="0" xfId="5" applyAlignment="1">
      <alignment horizontal="centerContinuous"/>
    </xf>
    <xf numFmtId="0" fontId="3" fillId="0" borderId="0" xfId="5"/>
    <xf numFmtId="0" fontId="5" fillId="0" borderId="0" xfId="5" applyFont="1" applyAlignment="1">
      <alignment horizontal="centerContinuous"/>
    </xf>
    <xf numFmtId="0" fontId="5" fillId="0" borderId="0" xfId="5" applyFont="1"/>
    <xf numFmtId="14" fontId="8" fillId="0" borderId="0" xfId="5" applyNumberFormat="1" applyFont="1" applyAlignment="1">
      <alignment wrapText="1"/>
    </xf>
    <xf numFmtId="0" fontId="3" fillId="0" borderId="17" xfId="5" applyBorder="1" applyAlignment="1">
      <alignment horizontal="centerContinuous"/>
    </xf>
    <xf numFmtId="0" fontId="3" fillId="0" borderId="7" xfId="5" applyBorder="1" applyAlignment="1">
      <alignment horizontal="centerContinuous"/>
    </xf>
    <xf numFmtId="0" fontId="9" fillId="0" borderId="12" xfId="5" applyFont="1" applyBorder="1" applyAlignment="1">
      <alignment horizontal="center" wrapText="1"/>
    </xf>
    <xf numFmtId="0" fontId="9" fillId="0" borderId="0" xfId="5" applyFont="1"/>
    <xf numFmtId="0" fontId="3" fillId="0" borderId="5" xfId="5" applyBorder="1" applyAlignment="1">
      <alignment horizontal="right"/>
    </xf>
    <xf numFmtId="0" fontId="5" fillId="0" borderId="39" xfId="1" applyFont="1" applyBorder="1"/>
    <xf numFmtId="0" fontId="9" fillId="0" borderId="6" xfId="1" applyFont="1" applyBorder="1"/>
    <xf numFmtId="0" fontId="9" fillId="0" borderId="17" xfId="1" applyFont="1" applyBorder="1"/>
    <xf numFmtId="0" fontId="9" fillId="0" borderId="7" xfId="1" applyFont="1" applyBorder="1"/>
    <xf numFmtId="0" fontId="9" fillId="0" borderId="78" xfId="1" applyFont="1" applyBorder="1" applyAlignment="1">
      <alignment horizontal="center" wrapText="1"/>
    </xf>
    <xf numFmtId="0" fontId="9" fillId="0" borderId="47" xfId="1" applyFont="1" applyBorder="1" applyAlignment="1">
      <alignment horizontal="center" wrapText="1"/>
    </xf>
    <xf numFmtId="0" fontId="9" fillId="0" borderId="61" xfId="1" applyFont="1" applyBorder="1" applyAlignment="1">
      <alignment horizontal="center" wrapText="1"/>
    </xf>
    <xf numFmtId="0" fontId="9" fillId="0" borderId="8" xfId="1" applyFont="1" applyBorder="1" applyAlignment="1">
      <alignment horizontal="center" wrapText="1"/>
    </xf>
    <xf numFmtId="0" fontId="3" fillId="0" borderId="31" xfId="1" applyFont="1" applyBorder="1" applyAlignment="1">
      <alignment wrapText="1"/>
    </xf>
    <xf numFmtId="0" fontId="9" fillId="0" borderId="23" xfId="1" applyFont="1" applyBorder="1"/>
    <xf numFmtId="0" fontId="9" fillId="0" borderId="23" xfId="1" applyFont="1" applyBorder="1" applyAlignment="1">
      <alignment horizontal="center"/>
    </xf>
    <xf numFmtId="0" fontId="13" fillId="0" borderId="0" xfId="1" applyFont="1" applyAlignment="1">
      <alignment horizontal="right"/>
    </xf>
    <xf numFmtId="37" fontId="13" fillId="0" borderId="0" xfId="1" applyNumberFormat="1" applyFont="1"/>
    <xf numFmtId="0" fontId="5" fillId="0" borderId="12" xfId="3" applyFont="1" applyBorder="1"/>
    <xf numFmtId="0" fontId="5" fillId="0" borderId="12" xfId="3" applyFont="1" applyBorder="1" applyAlignment="1">
      <alignment horizontal="center" wrapText="1"/>
    </xf>
    <xf numFmtId="0" fontId="5" fillId="0" borderId="0" xfId="3" applyFont="1"/>
    <xf numFmtId="0" fontId="3" fillId="0" borderId="28" xfId="1" applyFont="1" applyBorder="1" applyAlignment="1">
      <alignment vertical="center"/>
    </xf>
    <xf numFmtId="0" fontId="3" fillId="7" borderId="29" xfId="2" applyNumberFormat="1" applyFont="1" applyFill="1" applyBorder="1" applyProtection="1"/>
    <xf numFmtId="0" fontId="3" fillId="7" borderId="30" xfId="2" applyNumberFormat="1" applyFont="1" applyFill="1" applyBorder="1" applyProtection="1"/>
    <xf numFmtId="0" fontId="3" fillId="7" borderId="31" xfId="2" applyNumberFormat="1" applyFont="1" applyFill="1" applyBorder="1" applyProtection="1"/>
    <xf numFmtId="0" fontId="3" fillId="0" borderId="28" xfId="1" applyFont="1" applyBorder="1" applyAlignment="1">
      <alignment horizontal="left" vertical="center" indent="1"/>
    </xf>
    <xf numFmtId="0" fontId="3" fillId="0" borderId="28" xfId="1" applyFont="1" applyBorder="1" applyAlignment="1">
      <alignment horizontal="left" vertical="center" indent="2"/>
    </xf>
    <xf numFmtId="0" fontId="3" fillId="4" borderId="29" xfId="1" applyFont="1" applyFill="1" applyBorder="1" applyAlignment="1">
      <alignment horizontal="left" vertical="center" indent="2"/>
    </xf>
    <xf numFmtId="0" fontId="3" fillId="0" borderId="28" xfId="3" applyBorder="1" applyAlignment="1">
      <alignment vertical="center"/>
    </xf>
    <xf numFmtId="0" fontId="3" fillId="0" borderId="0" xfId="3"/>
    <xf numFmtId="0" fontId="4" fillId="0" borderId="28" xfId="1" applyFont="1" applyBorder="1" applyAlignment="1">
      <alignment horizontal="left" vertical="center" indent="2"/>
    </xf>
    <xf numFmtId="0" fontId="3" fillId="0" borderId="24" xfId="3" applyBorder="1" applyAlignment="1">
      <alignment horizontal="right" vertical="center"/>
    </xf>
    <xf numFmtId="37" fontId="3" fillId="5" borderId="75" xfId="2" applyNumberFormat="1" applyFont="1" applyFill="1" applyBorder="1" applyAlignment="1" applyProtection="1"/>
    <xf numFmtId="37" fontId="3" fillId="4" borderId="75" xfId="2" applyNumberFormat="1" applyFont="1" applyFill="1" applyBorder="1" applyAlignment="1" applyProtection="1"/>
    <xf numFmtId="37" fontId="3" fillId="5" borderId="79" xfId="2" applyNumberFormat="1" applyFont="1" applyFill="1" applyBorder="1" applyAlignment="1" applyProtection="1"/>
    <xf numFmtId="44" fontId="13" fillId="0" borderId="0" xfId="8" applyFont="1" applyProtection="1"/>
    <xf numFmtId="44" fontId="13" fillId="0" borderId="0" xfId="8" applyFont="1" applyAlignment="1" applyProtection="1">
      <alignment horizontal="right"/>
    </xf>
    <xf numFmtId="0" fontId="13" fillId="0" borderId="0" xfId="8" applyNumberFormat="1" applyFont="1" applyProtection="1"/>
    <xf numFmtId="0" fontId="13" fillId="0" borderId="0" xfId="8" applyNumberFormat="1" applyFont="1" applyAlignment="1" applyProtection="1">
      <alignment horizontal="right"/>
    </xf>
    <xf numFmtId="37" fontId="13" fillId="0" borderId="10" xfId="1" applyNumberFormat="1" applyFont="1" applyBorder="1"/>
    <xf numFmtId="0" fontId="13" fillId="0" borderId="0" xfId="1" applyFont="1" applyAlignment="1">
      <alignment horizontal="center"/>
    </xf>
    <xf numFmtId="0" fontId="14" fillId="0" borderId="0" xfId="1" applyFont="1" applyAlignment="1">
      <alignment horizontal="centerContinuous"/>
    </xf>
    <xf numFmtId="0" fontId="11" fillId="0" borderId="0" xfId="1" applyFont="1" applyAlignment="1">
      <alignment horizontal="centerContinuous"/>
    </xf>
    <xf numFmtId="0" fontId="3" fillId="0" borderId="12" xfId="1" applyFont="1" applyBorder="1" applyAlignment="1">
      <alignment horizontal="right"/>
    </xf>
    <xf numFmtId="0" fontId="3" fillId="5" borderId="6" xfId="2" applyNumberFormat="1" applyFont="1" applyFill="1" applyBorder="1" applyProtection="1"/>
    <xf numFmtId="0" fontId="3" fillId="5" borderId="17" xfId="2" applyNumberFormat="1" applyFont="1" applyFill="1" applyBorder="1" applyProtection="1"/>
    <xf numFmtId="0" fontId="3" fillId="5" borderId="80" xfId="2" applyNumberFormat="1" applyFont="1" applyFill="1" applyBorder="1" applyProtection="1"/>
    <xf numFmtId="0" fontId="3" fillId="0" borderId="36" xfId="1" applyFont="1" applyBorder="1"/>
    <xf numFmtId="0" fontId="5" fillId="0" borderId="1" xfId="1" applyFont="1" applyBorder="1" applyAlignment="1">
      <alignment horizontal="center"/>
    </xf>
    <xf numFmtId="0" fontId="5" fillId="0" borderId="8" xfId="1" applyFont="1" applyBorder="1" applyAlignment="1">
      <alignment horizontal="center" wrapText="1"/>
    </xf>
    <xf numFmtId="0" fontId="5" fillId="0" borderId="38" xfId="1" applyFont="1" applyBorder="1" applyAlignment="1">
      <alignment horizontal="center" wrapText="1"/>
    </xf>
    <xf numFmtId="0" fontId="5" fillId="0" borderId="55" xfId="1" applyFont="1" applyBorder="1" applyAlignment="1">
      <alignment horizontal="center" wrapText="1"/>
    </xf>
    <xf numFmtId="0" fontId="5" fillId="0" borderId="68" xfId="1" applyFont="1" applyBorder="1" applyAlignment="1">
      <alignment horizontal="center" wrapText="1"/>
    </xf>
    <xf numFmtId="0" fontId="5" fillId="0" borderId="81" xfId="1" applyFont="1" applyBorder="1" applyAlignment="1">
      <alignment horizontal="center" wrapText="1"/>
    </xf>
    <xf numFmtId="0" fontId="3" fillId="0" borderId="60" xfId="1" applyFont="1" applyBorder="1"/>
    <xf numFmtId="165" fontId="3" fillId="7" borderId="64" xfId="2" applyNumberFormat="1" applyFont="1" applyFill="1" applyBorder="1" applyProtection="1"/>
    <xf numFmtId="37" fontId="3" fillId="2" borderId="59" xfId="2" applyNumberFormat="1" applyFont="1" applyFill="1" applyBorder="1" applyProtection="1">
      <protection locked="0"/>
    </xf>
    <xf numFmtId="37" fontId="3" fillId="5" borderId="28" xfId="2" quotePrefix="1" applyNumberFormat="1" applyFont="1" applyFill="1" applyBorder="1" applyProtection="1"/>
    <xf numFmtId="0" fontId="3" fillId="0" borderId="36" xfId="1" applyFont="1" applyBorder="1" applyAlignment="1">
      <alignment horizontal="left" indent="1"/>
    </xf>
    <xf numFmtId="37" fontId="3" fillId="5" borderId="69" xfId="2" applyNumberFormat="1" applyFont="1" applyFill="1" applyBorder="1" applyProtection="1"/>
    <xf numFmtId="37" fontId="3" fillId="5" borderId="28" xfId="1" applyNumberFormat="1" applyFont="1" applyFill="1" applyBorder="1"/>
    <xf numFmtId="0" fontId="13" fillId="0" borderId="62" xfId="1" applyFont="1" applyBorder="1" applyAlignment="1">
      <alignment horizontal="center"/>
    </xf>
    <xf numFmtId="0" fontId="3" fillId="0" borderId="73" xfId="1" applyFont="1" applyBorder="1"/>
    <xf numFmtId="37" fontId="3" fillId="5" borderId="82" xfId="2" applyNumberFormat="1" applyFont="1" applyFill="1" applyBorder="1" applyProtection="1"/>
    <xf numFmtId="37" fontId="3" fillId="5" borderId="51" xfId="1" applyNumberFormat="1" applyFont="1" applyFill="1" applyBorder="1"/>
    <xf numFmtId="37" fontId="3" fillId="5" borderId="74" xfId="1" applyNumberFormat="1" applyFont="1" applyFill="1" applyBorder="1"/>
    <xf numFmtId="10" fontId="3" fillId="0" borderId="0" xfId="6" applyNumberFormat="1" applyFont="1" applyFill="1" applyBorder="1" applyProtection="1"/>
    <xf numFmtId="10" fontId="13" fillId="0" borderId="0" xfId="6" applyNumberFormat="1" applyFont="1" applyFill="1" applyBorder="1" applyAlignment="1" applyProtection="1">
      <alignment horizontal="center"/>
    </xf>
    <xf numFmtId="0" fontId="5" fillId="0" borderId="0" xfId="1" applyFont="1" applyAlignment="1">
      <alignment wrapText="1"/>
    </xf>
    <xf numFmtId="0" fontId="3" fillId="0" borderId="33" xfId="1" applyFont="1" applyBorder="1"/>
    <xf numFmtId="0" fontId="1" fillId="0" borderId="33" xfId="1" applyBorder="1"/>
    <xf numFmtId="0" fontId="2" fillId="0" borderId="33" xfId="1" applyFont="1" applyBorder="1"/>
    <xf numFmtId="0" fontId="1" fillId="0" borderId="83" xfId="1" applyBorder="1"/>
    <xf numFmtId="0" fontId="5" fillId="0" borderId="72" xfId="1" applyFont="1" applyBorder="1" applyAlignment="1">
      <alignment horizontal="center" wrapText="1"/>
    </xf>
    <xf numFmtId="0" fontId="5" fillId="0" borderId="18" xfId="1" applyFont="1" applyBorder="1" applyAlignment="1">
      <alignment horizontal="center" wrapText="1"/>
    </xf>
    <xf numFmtId="0" fontId="5" fillId="0" borderId="83" xfId="1" applyFont="1" applyBorder="1" applyAlignment="1">
      <alignment horizontal="center" wrapText="1"/>
    </xf>
    <xf numFmtId="37" fontId="3" fillId="2" borderId="31" xfId="2" applyNumberFormat="1" applyFont="1" applyFill="1" applyBorder="1" applyProtection="1">
      <protection locked="0"/>
    </xf>
    <xf numFmtId="167" fontId="3" fillId="5" borderId="28" xfId="2" applyNumberFormat="1" applyFont="1" applyFill="1" applyBorder="1" applyProtection="1"/>
    <xf numFmtId="37" fontId="3" fillId="2" borderId="84" xfId="2" applyNumberFormat="1" applyFont="1" applyFill="1" applyBorder="1" applyProtection="1">
      <protection locked="0"/>
    </xf>
    <xf numFmtId="37" fontId="3" fillId="2" borderId="85" xfId="2" applyNumberFormat="1" applyFont="1" applyFill="1" applyBorder="1" applyProtection="1">
      <protection locked="0"/>
    </xf>
    <xf numFmtId="0" fontId="3" fillId="0" borderId="34" xfId="1" applyFont="1" applyBorder="1"/>
    <xf numFmtId="0" fontId="1" fillId="0" borderId="19" xfId="1" applyBorder="1"/>
    <xf numFmtId="0" fontId="2" fillId="0" borderId="19" xfId="1" applyFont="1" applyBorder="1"/>
    <xf numFmtId="0" fontId="1" fillId="0" borderId="18" xfId="1" applyBorder="1"/>
    <xf numFmtId="0" fontId="5" fillId="0" borderId="12" xfId="1" applyFont="1" applyBorder="1" applyAlignment="1">
      <alignment horizontal="center"/>
    </xf>
    <xf numFmtId="0" fontId="5" fillId="0" borderId="41" xfId="1" applyFont="1" applyBorder="1" applyAlignment="1">
      <alignment horizontal="center" wrapText="1"/>
    </xf>
    <xf numFmtId="38" fontId="3" fillId="5" borderId="86" xfId="2" applyNumberFormat="1" applyFont="1" applyFill="1" applyBorder="1" applyProtection="1"/>
    <xf numFmtId="38" fontId="3" fillId="2" borderId="87" xfId="2" applyNumberFormat="1" applyFont="1" applyFill="1" applyBorder="1" applyProtection="1">
      <protection locked="0"/>
    </xf>
    <xf numFmtId="38" fontId="3" fillId="2" borderId="86" xfId="2" applyNumberFormat="1" applyFont="1" applyFill="1" applyBorder="1" applyProtection="1">
      <protection locked="0"/>
    </xf>
    <xf numFmtId="38" fontId="3" fillId="5" borderId="28" xfId="2" applyNumberFormat="1" applyFont="1" applyFill="1" applyBorder="1" applyProtection="1"/>
    <xf numFmtId="38" fontId="3" fillId="5" borderId="59" xfId="2" applyNumberFormat="1" applyFont="1" applyFill="1" applyBorder="1" applyProtection="1"/>
    <xf numFmtId="0" fontId="3" fillId="0" borderId="9" xfId="1" applyFont="1" applyBorder="1"/>
    <xf numFmtId="0" fontId="1" fillId="0" borderId="35" xfId="1" applyBorder="1"/>
    <xf numFmtId="38" fontId="3" fillId="5" borderId="77" xfId="2" applyNumberFormat="1" applyFont="1" applyFill="1" applyBorder="1" applyProtection="1"/>
    <xf numFmtId="0" fontId="1" fillId="0" borderId="88" xfId="1" applyBorder="1"/>
    <xf numFmtId="0" fontId="1" fillId="0" borderId="89" xfId="1" applyBorder="1"/>
    <xf numFmtId="38" fontId="3" fillId="2" borderId="59" xfId="2" applyNumberFormat="1" applyFont="1" applyFill="1" applyBorder="1" applyProtection="1">
      <protection locked="0"/>
    </xf>
    <xf numFmtId="38" fontId="3" fillId="2" borderId="28" xfId="2" applyNumberFormat="1" applyFont="1" applyFill="1" applyBorder="1" applyProtection="1">
      <protection locked="0"/>
    </xf>
    <xf numFmtId="37" fontId="3" fillId="5" borderId="77" xfId="2" applyNumberFormat="1" applyFont="1" applyFill="1" applyBorder="1" applyProtection="1"/>
    <xf numFmtId="0" fontId="3" fillId="0" borderId="0" xfId="10" applyFont="1" applyAlignment="1">
      <alignment horizontal="centerContinuous"/>
    </xf>
    <xf numFmtId="0" fontId="3" fillId="0" borderId="0" xfId="10" applyFont="1"/>
    <xf numFmtId="0" fontId="15" fillId="0" borderId="0" xfId="10"/>
    <xf numFmtId="0" fontId="5" fillId="0" borderId="0" xfId="10" applyFont="1"/>
    <xf numFmtId="0" fontId="11" fillId="0" borderId="0" xfId="10" applyFont="1"/>
    <xf numFmtId="0" fontId="3" fillId="0" borderId="12" xfId="10" applyFont="1" applyBorder="1" applyAlignment="1">
      <alignment horizontal="right"/>
    </xf>
    <xf numFmtId="0" fontId="3" fillId="0" borderId="93" xfId="10" applyFont="1" applyBorder="1"/>
    <xf numFmtId="0" fontId="5" fillId="0" borderId="90" xfId="1" applyFont="1" applyBorder="1" applyAlignment="1">
      <alignment horizontal="center"/>
    </xf>
    <xf numFmtId="0" fontId="5" fillId="0" borderId="91" xfId="1" applyFont="1" applyBorder="1" applyAlignment="1">
      <alignment horizontal="center" wrapText="1"/>
    </xf>
    <xf numFmtId="0" fontId="5" fillId="0" borderId="12" xfId="10" applyFont="1" applyBorder="1" applyAlignment="1">
      <alignment horizontal="center" wrapText="1"/>
    </xf>
    <xf numFmtId="0" fontId="3" fillId="0" borderId="94" xfId="10" applyFont="1" applyBorder="1"/>
    <xf numFmtId="0" fontId="3" fillId="7" borderId="90" xfId="2" applyNumberFormat="1" applyFont="1" applyFill="1" applyBorder="1" applyProtection="1"/>
    <xf numFmtId="0" fontId="3" fillId="7" borderId="95" xfId="2" applyNumberFormat="1" applyFont="1" applyFill="1" applyBorder="1" applyProtection="1"/>
    <xf numFmtId="0" fontId="3" fillId="7" borderId="92" xfId="2" applyNumberFormat="1" applyFont="1" applyFill="1" applyBorder="1" applyProtection="1"/>
    <xf numFmtId="0" fontId="3" fillId="0" borderId="94" xfId="10" applyFont="1" applyBorder="1" applyAlignment="1">
      <alignment horizontal="left" indent="1"/>
    </xf>
    <xf numFmtId="37" fontId="3" fillId="5" borderId="28" xfId="11" applyNumberFormat="1" applyFont="1" applyFill="1" applyBorder="1" applyProtection="1"/>
    <xf numFmtId="37" fontId="3" fillId="2" borderId="86" xfId="11" applyNumberFormat="1" applyFont="1" applyFill="1" applyBorder="1" applyProtection="1">
      <protection locked="0"/>
    </xf>
    <xf numFmtId="0" fontId="3" fillId="0" borderId="73" xfId="10" applyFont="1" applyBorder="1"/>
    <xf numFmtId="0" fontId="3" fillId="7" borderId="86" xfId="2" applyNumberFormat="1" applyFont="1" applyFill="1" applyBorder="1" applyProtection="1"/>
    <xf numFmtId="0" fontId="5" fillId="0" borderId="0" xfId="10" applyFont="1" applyAlignment="1">
      <alignment horizontal="left"/>
    </xf>
    <xf numFmtId="10" fontId="3" fillId="0" borderId="0" xfId="12" applyNumberFormat="1" applyFont="1" applyFill="1" applyBorder="1" applyProtection="1"/>
    <xf numFmtId="0" fontId="15" fillId="0" borderId="19" xfId="10" applyBorder="1"/>
    <xf numFmtId="0" fontId="3" fillId="0" borderId="19" xfId="10" applyFont="1" applyBorder="1"/>
    <xf numFmtId="0" fontId="15" fillId="0" borderId="88" xfId="10" applyBorder="1"/>
    <xf numFmtId="0" fontId="15" fillId="0" borderId="89" xfId="10" applyBorder="1"/>
    <xf numFmtId="0" fontId="5" fillId="0" borderId="96" xfId="1" applyFont="1" applyBorder="1" applyAlignment="1">
      <alignment horizontal="center" wrapText="1"/>
    </xf>
    <xf numFmtId="37" fontId="3" fillId="2" borderId="85" xfId="11" applyNumberFormat="1" applyFont="1" applyFill="1" applyBorder="1" applyProtection="1">
      <protection locked="0"/>
    </xf>
    <xf numFmtId="37" fontId="3" fillId="2" borderId="28" xfId="11" applyNumberFormat="1" applyFont="1" applyFill="1" applyBorder="1" applyProtection="1">
      <protection locked="0"/>
    </xf>
    <xf numFmtId="0" fontId="3" fillId="0" borderId="34" xfId="10" applyFont="1" applyBorder="1"/>
    <xf numFmtId="0" fontId="5" fillId="0" borderId="83" xfId="10" applyFont="1" applyBorder="1" applyAlignment="1">
      <alignment horizontal="center" wrapText="1"/>
    </xf>
    <xf numFmtId="0" fontId="15" fillId="4" borderId="0" xfId="10" applyFill="1"/>
    <xf numFmtId="37" fontId="3" fillId="2" borderId="59" xfId="11" applyNumberFormat="1" applyFont="1" applyFill="1" applyBorder="1" applyProtection="1">
      <protection locked="0"/>
    </xf>
    <xf numFmtId="37" fontId="3" fillId="2" borderId="66" xfId="11" applyNumberFormat="1" applyFont="1" applyFill="1" applyBorder="1" applyProtection="1">
      <protection locked="0"/>
    </xf>
    <xf numFmtId="37" fontId="3" fillId="5" borderId="59" xfId="2" applyNumberFormat="1" applyFont="1" applyFill="1" applyBorder="1" applyProtection="1"/>
    <xf numFmtId="0" fontId="3" fillId="0" borderId="9" xfId="10" applyFont="1" applyBorder="1"/>
    <xf numFmtId="0" fontId="15" fillId="0" borderId="35" xfId="10" applyBorder="1"/>
    <xf numFmtId="37" fontId="3" fillId="5" borderId="77" xfId="11" applyNumberFormat="1" applyFont="1" applyFill="1" applyBorder="1" applyProtection="1"/>
    <xf numFmtId="37" fontId="3" fillId="0" borderId="0" xfId="11" applyNumberFormat="1" applyFont="1" applyFill="1" applyBorder="1" applyProtection="1"/>
    <xf numFmtId="0" fontId="15" fillId="0" borderId="18" xfId="10" applyBorder="1"/>
    <xf numFmtId="0" fontId="3" fillId="7" borderId="87" xfId="11" applyNumberFormat="1" applyFont="1" applyFill="1" applyBorder="1" applyProtection="1"/>
    <xf numFmtId="0" fontId="5" fillId="0" borderId="0" xfId="10" applyFont="1" applyAlignment="1">
      <alignment horizontal="left" wrapText="1"/>
    </xf>
    <xf numFmtId="0" fontId="13" fillId="0" borderId="0" xfId="1" applyFont="1"/>
    <xf numFmtId="0" fontId="2" fillId="0" borderId="0" xfId="1" applyFont="1" applyAlignment="1">
      <alignment horizontal="centerContinuous"/>
    </xf>
    <xf numFmtId="0" fontId="5" fillId="0" borderId="12" xfId="1" applyFont="1" applyBorder="1" applyAlignment="1">
      <alignment horizontal="left"/>
    </xf>
    <xf numFmtId="0" fontId="3" fillId="0" borderId="20" xfId="1" applyFont="1" applyBorder="1" applyAlignment="1">
      <alignment horizontal="right" vertical="top"/>
    </xf>
    <xf numFmtId="37" fontId="3" fillId="5" borderId="12" xfId="1" applyNumberFormat="1" applyFont="1" applyFill="1" applyBorder="1"/>
    <xf numFmtId="37" fontId="3" fillId="2" borderId="12" xfId="2" applyNumberFormat="1" applyFont="1" applyFill="1" applyBorder="1" applyProtection="1">
      <protection locked="0"/>
    </xf>
    <xf numFmtId="0" fontId="3" fillId="0" borderId="8" xfId="1" applyFont="1" applyBorder="1" applyAlignment="1">
      <alignment horizontal="right"/>
    </xf>
    <xf numFmtId="0" fontId="3" fillId="0" borderId="8" xfId="1" applyFont="1" applyBorder="1" applyAlignment="1">
      <alignment wrapText="1"/>
    </xf>
    <xf numFmtId="0" fontId="3" fillId="0" borderId="20" xfId="1" applyFont="1" applyBorder="1" applyAlignment="1">
      <alignment wrapText="1"/>
    </xf>
    <xf numFmtId="0" fontId="3" fillId="0" borderId="61" xfId="1" applyFont="1" applyBorder="1" applyAlignment="1">
      <alignment horizontal="right" vertical="top"/>
    </xf>
    <xf numFmtId="0" fontId="3" fillId="0" borderId="61" xfId="1" applyFont="1" applyBorder="1" applyAlignment="1">
      <alignment wrapText="1"/>
    </xf>
    <xf numFmtId="0" fontId="3" fillId="0" borderId="97" xfId="1" applyFont="1" applyBorder="1" applyAlignment="1">
      <alignment horizontal="right"/>
    </xf>
    <xf numFmtId="0" fontId="3" fillId="0" borderId="98" xfId="1" applyFont="1" applyBorder="1" applyAlignment="1">
      <alignment horizontal="right" vertical="top"/>
    </xf>
    <xf numFmtId="0" fontId="3" fillId="0" borderId="98" xfId="1" quotePrefix="1" applyFont="1" applyBorder="1" applyAlignment="1">
      <alignment horizontal="right" vertical="top"/>
    </xf>
    <xf numFmtId="37" fontId="3" fillId="7" borderId="12" xfId="2" applyNumberFormat="1" applyFont="1" applyFill="1" applyBorder="1" applyProtection="1"/>
    <xf numFmtId="0" fontId="3" fillId="0" borderId="98" xfId="5" quotePrefix="1" applyBorder="1" applyAlignment="1">
      <alignment horizontal="right" vertical="top"/>
    </xf>
    <xf numFmtId="37" fontId="3" fillId="5" borderId="12" xfId="5" applyNumberFormat="1" applyFill="1" applyBorder="1"/>
    <xf numFmtId="0" fontId="3" fillId="0" borderId="8" xfId="5" applyBorder="1" applyAlignment="1">
      <alignment horizontal="right"/>
    </xf>
    <xf numFmtId="0" fontId="9" fillId="0" borderId="0" xfId="1" applyFont="1" applyAlignment="1">
      <alignment horizontal="left"/>
    </xf>
    <xf numFmtId="0" fontId="8" fillId="0" borderId="0" xfId="1" applyFont="1"/>
    <xf numFmtId="14" fontId="5" fillId="0" borderId="0" xfId="1" applyNumberFormat="1" applyFont="1"/>
    <xf numFmtId="0" fontId="8" fillId="0" borderId="20" xfId="3" applyFont="1" applyBorder="1"/>
    <xf numFmtId="0" fontId="5" fillId="0" borderId="6" xfId="3" applyFont="1" applyBorder="1" applyAlignment="1">
      <alignment horizontal="centerContinuous"/>
    </xf>
    <xf numFmtId="0" fontId="5" fillId="0" borderId="17" xfId="3" applyFont="1" applyBorder="1" applyAlignment="1">
      <alignment horizontal="centerContinuous"/>
    </xf>
    <xf numFmtId="0" fontId="5" fillId="0" borderId="15" xfId="3" applyFont="1" applyBorder="1" applyAlignment="1">
      <alignment horizontal="centerContinuous"/>
    </xf>
    <xf numFmtId="0" fontId="5" fillId="0" borderId="25" xfId="3" applyFont="1" applyBorder="1" applyAlignment="1">
      <alignment horizontal="centerContinuous"/>
    </xf>
    <xf numFmtId="0" fontId="5" fillId="0" borderId="27" xfId="3" applyFont="1" applyBorder="1" applyAlignment="1">
      <alignment horizontal="centerContinuous"/>
    </xf>
    <xf numFmtId="0" fontId="5" fillId="0" borderId="17" xfId="3" applyFont="1" applyBorder="1"/>
    <xf numFmtId="0" fontId="5" fillId="0" borderId="15" xfId="3" applyFont="1" applyBorder="1"/>
    <xf numFmtId="0" fontId="3" fillId="0" borderId="90" xfId="1" applyFont="1" applyBorder="1"/>
    <xf numFmtId="0" fontId="3" fillId="0" borderId="95" xfId="1" applyFont="1" applyBorder="1"/>
    <xf numFmtId="0" fontId="3" fillId="0" borderId="95" xfId="1" applyFont="1" applyBorder="1" applyAlignment="1">
      <alignment horizontal="left" indent="1"/>
    </xf>
    <xf numFmtId="0" fontId="5" fillId="0" borderId="65" xfId="1" applyFont="1" applyBorder="1"/>
    <xf numFmtId="0" fontId="3" fillId="0" borderId="65" xfId="1" applyFont="1" applyBorder="1" applyAlignment="1">
      <alignment horizontal="right"/>
    </xf>
    <xf numFmtId="37" fontId="3" fillId="5" borderId="77" xfId="1" applyNumberFormat="1" applyFont="1" applyFill="1" applyBorder="1"/>
    <xf numFmtId="0" fontId="5" fillId="0" borderId="6" xfId="1" applyFont="1" applyBorder="1" applyAlignment="1">
      <alignment horizontal="centerContinuous" wrapText="1"/>
    </xf>
    <xf numFmtId="0" fontId="5" fillId="0" borderId="67" xfId="1" applyFont="1" applyBorder="1" applyAlignment="1">
      <alignment horizontal="centerContinuous" wrapText="1"/>
    </xf>
    <xf numFmtId="0" fontId="5" fillId="0" borderId="100" xfId="1" applyFont="1" applyBorder="1" applyAlignment="1">
      <alignment horizontal="centerContinuous" wrapText="1"/>
    </xf>
    <xf numFmtId="0" fontId="5" fillId="0" borderId="12" xfId="1" applyFont="1" applyBorder="1" applyAlignment="1">
      <alignment horizontal="centerContinuous" wrapText="1"/>
    </xf>
    <xf numFmtId="0" fontId="4" fillId="0" borderId="9" xfId="1" applyFont="1" applyBorder="1" applyAlignment="1">
      <alignment horizontal="left"/>
    </xf>
    <xf numFmtId="1" fontId="3" fillId="2" borderId="8" xfId="1" applyNumberFormat="1" applyFont="1" applyFill="1" applyBorder="1" applyAlignment="1" applyProtection="1">
      <alignment horizontal="center" wrapText="1"/>
      <protection locked="0"/>
    </xf>
    <xf numFmtId="37" fontId="3" fillId="2" borderId="92" xfId="2" applyNumberFormat="1" applyFont="1" applyFill="1" applyBorder="1" applyAlignment="1" applyProtection="1">
      <alignment horizontal="right"/>
      <protection locked="0"/>
    </xf>
    <xf numFmtId="37" fontId="3" fillId="2" borderId="86" xfId="2" applyNumberFormat="1" applyFont="1" applyFill="1" applyBorder="1" applyAlignment="1" applyProtection="1">
      <alignment horizontal="right"/>
      <protection locked="0"/>
    </xf>
    <xf numFmtId="37" fontId="3" fillId="5" borderId="86" xfId="2" applyNumberFormat="1" applyFont="1" applyFill="1" applyBorder="1" applyAlignment="1" applyProtection="1">
      <alignment horizontal="right"/>
    </xf>
    <xf numFmtId="0" fontId="3" fillId="0" borderId="29" xfId="1" applyFont="1" applyBorder="1" applyAlignment="1">
      <alignment horizontal="left"/>
    </xf>
    <xf numFmtId="1" fontId="3" fillId="2" borderId="12" xfId="1" applyNumberFormat="1" applyFont="1" applyFill="1" applyBorder="1" applyAlignment="1" applyProtection="1">
      <alignment horizontal="center" wrapText="1"/>
      <protection locked="0"/>
    </xf>
    <xf numFmtId="0" fontId="3" fillId="0" borderId="90" xfId="1" applyFont="1" applyBorder="1" applyAlignment="1">
      <alignment horizontal="left"/>
    </xf>
    <xf numFmtId="37" fontId="3" fillId="5" borderId="28" xfId="2" applyNumberFormat="1" applyFont="1" applyFill="1" applyBorder="1" applyAlignment="1" applyProtection="1">
      <alignment horizontal="right"/>
    </xf>
    <xf numFmtId="0" fontId="3" fillId="0" borderId="23" xfId="1" applyFont="1" applyBorder="1" applyAlignment="1">
      <alignment horizontal="right"/>
    </xf>
    <xf numFmtId="0" fontId="3" fillId="0" borderId="0" xfId="1" applyFont="1" applyAlignment="1">
      <alignment horizontal="right"/>
    </xf>
    <xf numFmtId="37" fontId="3" fillId="5" borderId="75" xfId="2" applyNumberFormat="1" applyFont="1" applyFill="1" applyBorder="1" applyAlignment="1" applyProtection="1">
      <alignment horizontal="right"/>
    </xf>
    <xf numFmtId="0" fontId="3" fillId="0" borderId="86" xfId="1" applyFont="1" applyBorder="1" applyAlignment="1">
      <alignment horizontal="left"/>
    </xf>
    <xf numFmtId="37" fontId="3" fillId="2" borderId="86" xfId="1" applyNumberFormat="1" applyFont="1" applyFill="1" applyBorder="1" applyAlignment="1" applyProtection="1">
      <alignment horizontal="right"/>
      <protection locked="0"/>
    </xf>
    <xf numFmtId="37" fontId="3" fillId="2" borderId="28" xfId="2" applyNumberFormat="1" applyFont="1" applyFill="1" applyBorder="1" applyAlignment="1" applyProtection="1">
      <alignment horizontal="right"/>
      <protection locked="0"/>
    </xf>
    <xf numFmtId="0" fontId="3" fillId="0" borderId="86" xfId="1" applyFont="1" applyBorder="1" applyAlignment="1">
      <alignment horizontal="left" indent="1"/>
    </xf>
    <xf numFmtId="37" fontId="13" fillId="0" borderId="0" xfId="1" applyNumberFormat="1" applyFont="1" applyAlignment="1">
      <alignment horizontal="right"/>
    </xf>
    <xf numFmtId="0" fontId="5" fillId="0" borderId="29" xfId="1" applyFont="1" applyBorder="1" applyAlignment="1">
      <alignment horizontal="centerContinuous"/>
    </xf>
    <xf numFmtId="0" fontId="5" fillId="0" borderId="30" xfId="1" applyFont="1" applyBorder="1" applyAlignment="1">
      <alignment horizontal="centerContinuous"/>
    </xf>
    <xf numFmtId="0" fontId="5" fillId="0" borderId="31" xfId="1" applyFont="1" applyBorder="1" applyAlignment="1">
      <alignment horizontal="centerContinuous"/>
    </xf>
    <xf numFmtId="0" fontId="11" fillId="0" borderId="29" xfId="1" applyFont="1" applyBorder="1" applyAlignment="1">
      <alignment horizontal="centerContinuous"/>
    </xf>
    <xf numFmtId="0" fontId="5" fillId="0" borderId="30" xfId="1" applyFont="1" applyBorder="1" applyAlignment="1">
      <alignment horizontal="center"/>
    </xf>
    <xf numFmtId="0" fontId="5" fillId="0" borderId="28" xfId="1" applyFont="1" applyBorder="1" applyAlignment="1">
      <alignment horizontal="center"/>
    </xf>
    <xf numFmtId="0" fontId="3" fillId="0" borderId="31" xfId="1" applyFont="1" applyBorder="1" applyAlignment="1">
      <alignment horizontal="right"/>
    </xf>
    <xf numFmtId="37" fontId="5" fillId="0" borderId="28" xfId="1" applyNumberFormat="1" applyFont="1" applyBorder="1"/>
    <xf numFmtId="0" fontId="3" fillId="2" borderId="29" xfId="1" applyFont="1" applyFill="1" applyBorder="1" applyAlignment="1" applyProtection="1">
      <alignment wrapText="1"/>
      <protection locked="0"/>
    </xf>
    <xf numFmtId="0" fontId="3" fillId="2" borderId="12" xfId="1" applyFont="1" applyFill="1" applyBorder="1" applyAlignment="1" applyProtection="1">
      <alignment horizontal="center" wrapText="1"/>
      <protection locked="0"/>
    </xf>
    <xf numFmtId="37" fontId="3" fillId="5" borderId="75" xfId="1" applyNumberFormat="1" applyFont="1" applyFill="1" applyBorder="1"/>
    <xf numFmtId="0" fontId="5" fillId="0" borderId="101" xfId="1" applyFont="1" applyBorder="1"/>
    <xf numFmtId="0" fontId="3" fillId="2" borderId="90" xfId="1" applyFont="1" applyFill="1" applyBorder="1" applyAlignment="1" applyProtection="1">
      <alignment wrapText="1"/>
      <protection locked="0"/>
    </xf>
    <xf numFmtId="37" fontId="3" fillId="5" borderId="102" xfId="1" applyNumberFormat="1" applyFont="1" applyFill="1" applyBorder="1"/>
    <xf numFmtId="0" fontId="3" fillId="0" borderId="12" xfId="1" applyFont="1" applyBorder="1" applyAlignment="1">
      <alignment horizontal="center"/>
    </xf>
    <xf numFmtId="37" fontId="3" fillId="5" borderId="66" xfId="1" applyNumberFormat="1" applyFont="1" applyFill="1" applyBorder="1"/>
    <xf numFmtId="0" fontId="5" fillId="0" borderId="29" xfId="1" applyFont="1" applyBorder="1" applyAlignment="1">
      <alignment horizontal="left"/>
    </xf>
    <xf numFmtId="0" fontId="5" fillId="2" borderId="28" xfId="1" applyFont="1" applyFill="1" applyBorder="1" applyAlignment="1" applyProtection="1">
      <alignment horizontal="center" wrapText="1"/>
      <protection locked="0"/>
    </xf>
    <xf numFmtId="37" fontId="5" fillId="2" borderId="31" xfId="2" applyNumberFormat="1" applyFont="1" applyFill="1" applyBorder="1" applyProtection="1">
      <protection locked="0"/>
    </xf>
    <xf numFmtId="0" fontId="3" fillId="0" borderId="20" xfId="1" applyFont="1" applyBorder="1" applyAlignment="1">
      <alignment horizontal="center"/>
    </xf>
    <xf numFmtId="0" fontId="3" fillId="0" borderId="95" xfId="3" applyBorder="1"/>
    <xf numFmtId="0" fontId="3" fillId="0" borderId="8" xfId="1" applyFont="1" applyBorder="1" applyAlignment="1">
      <alignment horizontal="center"/>
    </xf>
    <xf numFmtId="37" fontId="3" fillId="7" borderId="52" xfId="1" applyNumberFormat="1" applyFont="1" applyFill="1" applyBorder="1"/>
    <xf numFmtId="37" fontId="3" fillId="7" borderId="26" xfId="1" applyNumberFormat="1" applyFont="1" applyFill="1" applyBorder="1"/>
    <xf numFmtId="37" fontId="3" fillId="7" borderId="63" xfId="1" applyNumberFormat="1" applyFont="1" applyFill="1" applyBorder="1"/>
    <xf numFmtId="37" fontId="3" fillId="7" borderId="90" xfId="1" applyNumberFormat="1" applyFont="1" applyFill="1" applyBorder="1"/>
    <xf numFmtId="37" fontId="3" fillId="7" borderId="95" xfId="1" applyNumberFormat="1" applyFont="1" applyFill="1" applyBorder="1"/>
    <xf numFmtId="37" fontId="3" fillId="7" borderId="92" xfId="1" applyNumberFormat="1" applyFont="1" applyFill="1" applyBorder="1"/>
    <xf numFmtId="37" fontId="3" fillId="7" borderId="29" xfId="1" applyNumberFormat="1" applyFont="1" applyFill="1" applyBorder="1"/>
    <xf numFmtId="37" fontId="3" fillId="7" borderId="30" xfId="1" applyNumberFormat="1" applyFont="1" applyFill="1" applyBorder="1"/>
    <xf numFmtId="37" fontId="3" fillId="7" borderId="31" xfId="1" applyNumberFormat="1" applyFont="1" applyFill="1" applyBorder="1"/>
    <xf numFmtId="37" fontId="3" fillId="7" borderId="22" xfId="1" applyNumberFormat="1" applyFont="1" applyFill="1" applyBorder="1"/>
    <xf numFmtId="37" fontId="3" fillId="7" borderId="23" xfId="1" applyNumberFormat="1" applyFont="1" applyFill="1" applyBorder="1"/>
    <xf numFmtId="37" fontId="3" fillId="7" borderId="24" xfId="1" applyNumberFormat="1" applyFont="1" applyFill="1" applyBorder="1"/>
    <xf numFmtId="0" fontId="3" fillId="0" borderId="12" xfId="3" applyBorder="1" applyAlignment="1">
      <alignment horizontal="right" vertical="center"/>
    </xf>
    <xf numFmtId="37" fontId="3" fillId="5" borderId="76" xfId="2" applyNumberFormat="1" applyFont="1" applyFill="1" applyBorder="1" applyAlignment="1" applyProtection="1"/>
    <xf numFmtId="37" fontId="3" fillId="0" borderId="0" xfId="1" applyNumberFormat="1" applyFont="1"/>
    <xf numFmtId="165" fontId="3" fillId="0" borderId="0" xfId="2" applyNumberFormat="1" applyFont="1"/>
    <xf numFmtId="165" fontId="5" fillId="0" borderId="0" xfId="2" applyNumberFormat="1" applyFont="1"/>
    <xf numFmtId="165" fontId="5" fillId="0" borderId="0" xfId="2" applyNumberFormat="1" applyFont="1" applyFill="1" applyBorder="1" applyAlignment="1" applyProtection="1">
      <alignment horizontal="center" wrapText="1"/>
    </xf>
    <xf numFmtId="0" fontId="5" fillId="0" borderId="0" xfId="1" applyFont="1" applyAlignment="1">
      <alignment horizontal="center" wrapText="1"/>
    </xf>
    <xf numFmtId="37" fontId="3" fillId="2" borderId="86" xfId="2" applyNumberFormat="1" applyFont="1" applyFill="1" applyBorder="1" applyAlignment="1" applyProtection="1">
      <alignment wrapText="1"/>
      <protection locked="0"/>
    </xf>
    <xf numFmtId="165" fontId="3" fillId="0" borderId="0" xfId="1" applyNumberFormat="1" applyFont="1"/>
    <xf numFmtId="5" fontId="3" fillId="0" borderId="0" xfId="1" applyNumberFormat="1" applyFont="1"/>
    <xf numFmtId="37" fontId="3" fillId="5" borderId="86" xfId="2" applyNumberFormat="1" applyFont="1" applyFill="1" applyBorder="1" applyAlignment="1" applyProtection="1">
      <alignment wrapText="1"/>
    </xf>
    <xf numFmtId="37" fontId="3" fillId="2" borderId="28" xfId="2" applyNumberFormat="1" applyFont="1" applyFill="1" applyBorder="1" applyAlignment="1" applyProtection="1">
      <alignment wrapText="1"/>
      <protection locked="0"/>
    </xf>
    <xf numFmtId="37" fontId="3" fillId="5" borderId="28" xfId="2" applyNumberFormat="1" applyFont="1" applyFill="1" applyBorder="1" applyAlignment="1" applyProtection="1">
      <alignment wrapText="1"/>
    </xf>
    <xf numFmtId="37" fontId="3" fillId="5" borderId="86" xfId="2" applyNumberFormat="1" applyFont="1" applyFill="1" applyBorder="1" applyProtection="1"/>
    <xf numFmtId="37" fontId="3" fillId="5" borderId="103" xfId="2" applyNumberFormat="1" applyFont="1" applyFill="1" applyBorder="1" applyProtection="1"/>
    <xf numFmtId="0" fontId="3" fillId="2" borderId="12" xfId="1" applyFont="1" applyFill="1" applyBorder="1" applyAlignment="1" applyProtection="1">
      <alignment horizontal="right" vertical="center" wrapText="1"/>
      <protection locked="0"/>
    </xf>
    <xf numFmtId="165" fontId="5" fillId="2" borderId="28" xfId="2" applyNumberFormat="1" applyFont="1" applyFill="1" applyBorder="1" applyAlignment="1" applyProtection="1">
      <alignment wrapText="1"/>
      <protection locked="0"/>
    </xf>
    <xf numFmtId="0" fontId="3" fillId="0" borderId="0" xfId="1" applyFont="1" applyAlignment="1" applyProtection="1">
      <alignment horizontal="right" vertical="center"/>
      <protection locked="0"/>
    </xf>
    <xf numFmtId="0" fontId="3" fillId="0" borderId="0" xfId="1" applyFont="1" applyAlignment="1" applyProtection="1">
      <alignment vertical="center" wrapText="1"/>
      <protection locked="0"/>
    </xf>
    <xf numFmtId="37" fontId="3" fillId="0" borderId="23" xfId="2" applyNumberFormat="1" applyFont="1" applyFill="1" applyBorder="1" applyAlignment="1" applyProtection="1">
      <alignment wrapText="1"/>
      <protection locked="0"/>
    </xf>
    <xf numFmtId="165" fontId="3" fillId="0" borderId="23" xfId="2" applyNumberFormat="1" applyFont="1" applyFill="1" applyBorder="1" applyAlignment="1" applyProtection="1">
      <alignment wrapText="1"/>
      <protection locked="0"/>
    </xf>
    <xf numFmtId="165" fontId="3" fillId="0" borderId="0" xfId="2" applyNumberFormat="1" applyFont="1" applyFill="1" applyBorder="1" applyAlignment="1" applyProtection="1">
      <alignment wrapText="1"/>
      <protection locked="0"/>
    </xf>
    <xf numFmtId="165" fontId="3" fillId="0" borderId="0" xfId="2" applyNumberFormat="1" applyFont="1" applyFill="1"/>
    <xf numFmtId="0" fontId="3" fillId="0" borderId="6" xfId="1" applyFont="1" applyBorder="1" applyAlignment="1">
      <alignment vertical="top"/>
    </xf>
    <xf numFmtId="0" fontId="5" fillId="2" borderId="12" xfId="2" applyNumberFormat="1" applyFont="1" applyFill="1" applyBorder="1" applyAlignment="1" applyProtection="1">
      <alignment horizontal="center" wrapText="1"/>
      <protection locked="0"/>
    </xf>
    <xf numFmtId="37" fontId="3" fillId="2" borderId="12" xfId="2" applyNumberFormat="1" applyFont="1" applyFill="1" applyBorder="1" applyAlignment="1" applyProtection="1">
      <alignment horizontal="center" wrapText="1"/>
      <protection locked="0"/>
    </xf>
    <xf numFmtId="168" fontId="3" fillId="2" borderId="12" xfId="2" applyNumberFormat="1" applyFont="1" applyFill="1" applyBorder="1" applyAlignment="1" applyProtection="1">
      <alignment horizontal="center" wrapText="1"/>
      <protection locked="0"/>
    </xf>
    <xf numFmtId="37" fontId="3" fillId="2" borderId="12" xfId="1" applyNumberFormat="1" applyFont="1" applyFill="1" applyBorder="1" applyProtection="1">
      <protection locked="0"/>
    </xf>
    <xf numFmtId="37" fontId="3" fillId="2" borderId="86" xfId="2" applyNumberFormat="1" applyFont="1" applyFill="1" applyBorder="1" applyProtection="1">
      <protection locked="0"/>
    </xf>
    <xf numFmtId="0" fontId="3" fillId="7" borderId="28" xfId="1" applyFont="1" applyFill="1" applyBorder="1"/>
    <xf numFmtId="10" fontId="9" fillId="0" borderId="0" xfId="6" applyNumberFormat="1" applyFont="1" applyBorder="1" applyAlignment="1" applyProtection="1">
      <alignment horizontal="right"/>
      <protection locked="0"/>
    </xf>
    <xf numFmtId="0" fontId="5" fillId="0" borderId="0" xfId="5" applyFont="1" applyAlignment="1">
      <alignment horizontal="left"/>
    </xf>
    <xf numFmtId="14" fontId="2" fillId="0" borderId="0" xfId="5" applyNumberFormat="1" applyFont="1"/>
    <xf numFmtId="0" fontId="5" fillId="0" borderId="17" xfId="5" applyFont="1" applyBorder="1"/>
    <xf numFmtId="0" fontId="5" fillId="0" borderId="15" xfId="5" applyFont="1" applyBorder="1"/>
    <xf numFmtId="0" fontId="11" fillId="0" borderId="0" xfId="5" applyFont="1"/>
    <xf numFmtId="0" fontId="4" fillId="0" borderId="17" xfId="5" applyFont="1" applyBorder="1" applyAlignment="1">
      <alignment vertical="center"/>
    </xf>
    <xf numFmtId="5" fontId="3" fillId="2" borderId="15" xfId="5" applyNumberFormat="1" applyFill="1" applyBorder="1" applyProtection="1">
      <protection locked="0"/>
    </xf>
    <xf numFmtId="166" fontId="3" fillId="2" borderId="15" xfId="8" applyNumberFormat="1" applyFont="1" applyFill="1" applyBorder="1" applyProtection="1">
      <protection locked="0"/>
    </xf>
    <xf numFmtId="0" fontId="3" fillId="0" borderId="17" xfId="5" applyBorder="1"/>
    <xf numFmtId="0" fontId="8" fillId="0" borderId="104" xfId="5" applyFont="1" applyBorder="1"/>
    <xf numFmtId="0" fontId="5" fillId="0" borderId="12" xfId="5" applyFont="1" applyBorder="1" applyAlignment="1">
      <alignment horizontal="center" wrapText="1"/>
    </xf>
    <xf numFmtId="0" fontId="5" fillId="0" borderId="104" xfId="5" applyFont="1" applyBorder="1"/>
    <xf numFmtId="37" fontId="3" fillId="2" borderId="12" xfId="5" applyNumberFormat="1" applyFill="1" applyBorder="1" applyProtection="1">
      <protection locked="0"/>
    </xf>
    <xf numFmtId="0" fontId="3" fillId="7" borderId="28" xfId="5" applyFill="1" applyBorder="1"/>
    <xf numFmtId="10" fontId="3" fillId="0" borderId="12" xfId="6" applyNumberFormat="1" applyFont="1" applyBorder="1" applyAlignment="1" applyProtection="1">
      <alignment horizontal="right"/>
    </xf>
    <xf numFmtId="0" fontId="5" fillId="0" borderId="104" xfId="5" applyFont="1" applyBorder="1" applyAlignment="1">
      <alignment vertical="top" wrapText="1"/>
    </xf>
    <xf numFmtId="37" fontId="3" fillId="5" borderId="12" xfId="2" quotePrefix="1" applyNumberFormat="1" applyFont="1" applyFill="1" applyBorder="1" applyProtection="1"/>
    <xf numFmtId="0" fontId="3" fillId="7" borderId="69" xfId="5" applyFill="1" applyBorder="1"/>
    <xf numFmtId="37" fontId="3" fillId="5" borderId="20" xfId="2" applyNumberFormat="1" applyFont="1" applyFill="1" applyBorder="1" applyProtection="1"/>
    <xf numFmtId="0" fontId="5" fillId="0" borderId="80" xfId="5" applyFont="1" applyBorder="1"/>
    <xf numFmtId="37" fontId="3" fillId="5" borderId="105" xfId="5" applyNumberFormat="1" applyFill="1" applyBorder="1"/>
    <xf numFmtId="37" fontId="3" fillId="5" borderId="21" xfId="2" applyNumberFormat="1" applyFont="1" applyFill="1" applyBorder="1" applyProtection="1"/>
    <xf numFmtId="0" fontId="5" fillId="0" borderId="0" xfId="5" applyFont="1" applyAlignment="1">
      <alignment horizontal="left" indent="3"/>
    </xf>
    <xf numFmtId="0" fontId="5" fillId="0" borderId="0" xfId="5" applyFont="1" applyAlignment="1">
      <alignment horizontal="left" indent="2"/>
    </xf>
    <xf numFmtId="0" fontId="3" fillId="0" borderId="15" xfId="1" applyFont="1" applyBorder="1" applyAlignment="1">
      <alignment horizontal="center"/>
    </xf>
    <xf numFmtId="0" fontId="3" fillId="0" borderId="0" xfId="1" applyFont="1" applyAlignment="1">
      <alignment horizontal="left"/>
    </xf>
    <xf numFmtId="37" fontId="3" fillId="2" borderId="99" xfId="2" applyNumberFormat="1" applyFont="1" applyFill="1" applyBorder="1" applyAlignment="1" applyProtection="1">
      <alignment wrapText="1"/>
      <protection locked="0"/>
    </xf>
    <xf numFmtId="0" fontId="2" fillId="0" borderId="26" xfId="1" applyFont="1" applyBorder="1"/>
    <xf numFmtId="37" fontId="3" fillId="5" borderId="81" xfId="1" applyNumberFormat="1" applyFont="1" applyFill="1" applyBorder="1" applyAlignment="1">
      <alignment wrapText="1"/>
    </xf>
    <xf numFmtId="0" fontId="5" fillId="0" borderId="0" xfId="1" applyFont="1" applyAlignment="1">
      <alignment horizontal="left" wrapText="1"/>
    </xf>
    <xf numFmtId="0" fontId="3" fillId="0" borderId="6" xfId="1" applyFont="1" applyBorder="1"/>
    <xf numFmtId="0" fontId="5" fillId="0" borderId="17" xfId="1" applyFont="1" applyBorder="1"/>
    <xf numFmtId="0" fontId="5" fillId="0" borderId="15" xfId="1" applyFont="1" applyBorder="1"/>
    <xf numFmtId="0" fontId="8" fillId="0" borderId="9" xfId="1" applyFont="1" applyBorder="1"/>
    <xf numFmtId="0" fontId="5" fillId="0" borderId="5" xfId="1" applyFont="1" applyBorder="1" applyAlignment="1">
      <alignment horizontal="center" wrapText="1"/>
    </xf>
    <xf numFmtId="0" fontId="5" fillId="0" borderId="50" xfId="1" applyFont="1" applyBorder="1" applyAlignment="1">
      <alignment horizontal="center" wrapText="1"/>
    </xf>
    <xf numFmtId="0" fontId="3" fillId="0" borderId="30" xfId="1" applyFont="1" applyBorder="1" applyAlignment="1">
      <alignment horizontal="left" indent="1"/>
    </xf>
    <xf numFmtId="37" fontId="3" fillId="5" borderId="81" xfId="1" applyNumberFormat="1" applyFont="1" applyFill="1" applyBorder="1" applyAlignment="1">
      <alignment horizontal="right"/>
    </xf>
    <xf numFmtId="37" fontId="3" fillId="2" borderId="28" xfId="1" applyNumberFormat="1" applyFont="1" applyFill="1" applyBorder="1" applyProtection="1">
      <protection locked="0"/>
    </xf>
    <xf numFmtId="37" fontId="3" fillId="7" borderId="28" xfId="1" applyNumberFormat="1" applyFont="1" applyFill="1" applyBorder="1"/>
    <xf numFmtId="37" fontId="3" fillId="7" borderId="50" xfId="1" applyNumberFormat="1" applyFont="1" applyFill="1" applyBorder="1"/>
    <xf numFmtId="37" fontId="3" fillId="7" borderId="86" xfId="1" applyNumberFormat="1" applyFont="1" applyFill="1" applyBorder="1"/>
    <xf numFmtId="0" fontId="3" fillId="0" borderId="106" xfId="1" applyFont="1" applyBorder="1" applyAlignment="1">
      <alignment horizontal="right"/>
    </xf>
    <xf numFmtId="37" fontId="3" fillId="5" borderId="107" xfId="1" applyNumberFormat="1" applyFont="1" applyFill="1" applyBorder="1"/>
    <xf numFmtId="5" fontId="3" fillId="0" borderId="86" xfId="2" applyNumberFormat="1" applyFont="1" applyFill="1" applyBorder="1" applyProtection="1"/>
    <xf numFmtId="0" fontId="3" fillId="0" borderId="44" xfId="1" applyFont="1" applyBorder="1" applyAlignment="1">
      <alignment horizontal="left"/>
    </xf>
    <xf numFmtId="0" fontId="3" fillId="0" borderId="65" xfId="1" applyFont="1" applyBorder="1" applyAlignment="1">
      <alignment horizontal="left"/>
    </xf>
    <xf numFmtId="37" fontId="3" fillId="5" borderId="102" xfId="2" applyNumberFormat="1" applyFont="1" applyFill="1" applyBorder="1" applyProtection="1"/>
    <xf numFmtId="0" fontId="9" fillId="0" borderId="0" xfId="1" quotePrefix="1" applyFont="1" applyAlignment="1">
      <alignment horizontal="right" vertical="top"/>
    </xf>
    <xf numFmtId="0" fontId="9" fillId="0" borderId="0" xfId="1" applyFont="1" applyAlignment="1">
      <alignment horizontal="left" wrapText="1"/>
    </xf>
    <xf numFmtId="5" fontId="9" fillId="0" borderId="0" xfId="2" applyNumberFormat="1" applyFont="1" applyFill="1" applyBorder="1" applyProtection="1"/>
    <xf numFmtId="0" fontId="3" fillId="0" borderId="6" xfId="5" applyBorder="1"/>
    <xf numFmtId="37" fontId="3" fillId="5" borderId="12" xfId="2" applyNumberFormat="1" applyFont="1" applyFill="1" applyBorder="1" applyProtection="1"/>
    <xf numFmtId="0" fontId="5" fillId="2" borderId="12" xfId="1" applyFont="1" applyFill="1" applyBorder="1" applyAlignment="1" applyProtection="1">
      <alignment horizontal="left" vertical="top"/>
      <protection locked="0"/>
    </xf>
    <xf numFmtId="0" fontId="4" fillId="0" borderId="12" xfId="1" applyFont="1" applyBorder="1" applyAlignment="1">
      <alignment horizontal="center"/>
    </xf>
    <xf numFmtId="0" fontId="5" fillId="0" borderId="0" xfId="1" applyFont="1" applyAlignment="1">
      <alignment horizontal="right"/>
    </xf>
    <xf numFmtId="0" fontId="4" fillId="0" borderId="55" xfId="1" applyFont="1" applyBorder="1" applyAlignment="1">
      <alignment horizontal="center" wrapText="1"/>
    </xf>
    <xf numFmtId="37" fontId="3" fillId="2" borderId="50" xfId="2" applyNumberFormat="1" applyFont="1" applyFill="1" applyBorder="1" applyAlignment="1" applyProtection="1">
      <alignment wrapText="1"/>
      <protection locked="0"/>
    </xf>
    <xf numFmtId="37" fontId="3" fillId="5" borderId="108" xfId="1" applyNumberFormat="1" applyFont="1" applyFill="1" applyBorder="1" applyAlignment="1">
      <alignment wrapText="1"/>
    </xf>
    <xf numFmtId="37" fontId="3" fillId="5" borderId="101" xfId="2" applyNumberFormat="1" applyFont="1" applyFill="1" applyBorder="1" applyProtection="1"/>
    <xf numFmtId="0" fontId="3" fillId="0" borderId="15" xfId="1" applyFont="1" applyBorder="1"/>
    <xf numFmtId="0" fontId="5" fillId="0" borderId="92" xfId="5" applyFont="1" applyBorder="1" applyAlignment="1">
      <alignment horizontal="center" wrapText="1"/>
    </xf>
    <xf numFmtId="0" fontId="3" fillId="2" borderId="93" xfId="1" applyFont="1" applyFill="1" applyBorder="1" applyAlignment="1" applyProtection="1">
      <alignment horizontal="left" wrapText="1"/>
      <protection locked="0"/>
    </xf>
    <xf numFmtId="7" fontId="3" fillId="2" borderId="86" xfId="8" applyNumberFormat="1" applyFont="1" applyFill="1" applyBorder="1" applyAlignment="1" applyProtection="1">
      <alignment vertical="top" wrapText="1"/>
      <protection locked="0"/>
    </xf>
    <xf numFmtId="37" fontId="3" fillId="5" borderId="87" xfId="2" applyNumberFormat="1" applyFont="1" applyFill="1" applyBorder="1" applyAlignment="1" applyProtection="1"/>
    <xf numFmtId="0" fontId="3" fillId="2" borderId="9" xfId="1" applyFont="1" applyFill="1" applyBorder="1" applyAlignment="1" applyProtection="1">
      <alignment horizontal="left" wrapText="1"/>
      <protection locked="0"/>
    </xf>
    <xf numFmtId="37" fontId="3" fillId="2" borderId="12" xfId="2" applyNumberFormat="1" applyFont="1" applyFill="1" applyBorder="1" applyAlignment="1" applyProtection="1">
      <alignment wrapText="1"/>
      <protection locked="0"/>
    </xf>
    <xf numFmtId="37" fontId="3" fillId="5" borderId="81" xfId="2" applyNumberFormat="1" applyFont="1" applyFill="1" applyBorder="1" applyAlignment="1" applyProtection="1"/>
    <xf numFmtId="37" fontId="3" fillId="5" borderId="68" xfId="2" applyNumberFormat="1" applyFont="1" applyFill="1" applyBorder="1" applyAlignment="1" applyProtection="1"/>
    <xf numFmtId="0" fontId="3" fillId="7" borderId="101" xfId="5" applyFill="1" applyBorder="1"/>
    <xf numFmtId="37" fontId="3" fillId="5" borderId="109" xfId="2" applyNumberFormat="1" applyFont="1" applyFill="1" applyBorder="1" applyAlignment="1" applyProtection="1"/>
    <xf numFmtId="0" fontId="3" fillId="7" borderId="27" xfId="5" applyFill="1" applyBorder="1"/>
    <xf numFmtId="37" fontId="3" fillId="5" borderId="71" xfId="2" applyNumberFormat="1" applyFont="1" applyFill="1" applyBorder="1" applyAlignment="1" applyProtection="1"/>
    <xf numFmtId="0" fontId="3" fillId="0" borderId="6" xfId="1" applyFont="1" applyBorder="1" applyAlignment="1">
      <alignment horizontal="left" indent="1"/>
    </xf>
    <xf numFmtId="0" fontId="3" fillId="7" borderId="16" xfId="5" applyFill="1" applyBorder="1"/>
    <xf numFmtId="37" fontId="3" fillId="2" borderId="71" xfId="2" applyNumberFormat="1" applyFont="1" applyFill="1" applyBorder="1" applyAlignment="1" applyProtection="1">
      <alignment wrapText="1"/>
      <protection locked="0"/>
    </xf>
    <xf numFmtId="37" fontId="3" fillId="2" borderId="20" xfId="2" applyNumberFormat="1" applyFont="1" applyFill="1" applyBorder="1" applyAlignment="1" applyProtection="1">
      <alignment wrapText="1"/>
      <protection locked="0"/>
    </xf>
    <xf numFmtId="0" fontId="3" fillId="7" borderId="6" xfId="5" applyFill="1" applyBorder="1"/>
    <xf numFmtId="0" fontId="3" fillId="7" borderId="15" xfId="5" applyFill="1" applyBorder="1"/>
    <xf numFmtId="0" fontId="3" fillId="7" borderId="61" xfId="5" applyFill="1" applyBorder="1"/>
    <xf numFmtId="0" fontId="3" fillId="7" borderId="8" xfId="5" applyFill="1" applyBorder="1"/>
    <xf numFmtId="37" fontId="3" fillId="2" borderId="11" xfId="2" applyNumberFormat="1" applyFont="1" applyFill="1" applyBorder="1" applyAlignment="1" applyProtection="1">
      <alignment wrapText="1"/>
      <protection locked="0"/>
    </xf>
    <xf numFmtId="37" fontId="3" fillId="5" borderId="97" xfId="2" applyNumberFormat="1" applyFont="1" applyFill="1" applyBorder="1" applyProtection="1"/>
    <xf numFmtId="0" fontId="3" fillId="0" borderId="6" xfId="5" applyBorder="1" applyAlignment="1">
      <alignment horizontal="left" indent="1"/>
    </xf>
    <xf numFmtId="37" fontId="3" fillId="2" borderId="97" xfId="2" applyNumberFormat="1" applyFont="1" applyFill="1" applyBorder="1" applyProtection="1">
      <protection locked="0"/>
    </xf>
    <xf numFmtId="0" fontId="4" fillId="0" borderId="6" xfId="5" applyFont="1" applyBorder="1" applyAlignment="1">
      <alignment horizontal="left" indent="1"/>
    </xf>
    <xf numFmtId="37" fontId="3" fillId="5" borderId="97" xfId="2" applyNumberFormat="1" applyFont="1" applyFill="1" applyBorder="1" applyAlignment="1" applyProtection="1"/>
    <xf numFmtId="0" fontId="3" fillId="0" borderId="25" xfId="5" applyBorder="1"/>
    <xf numFmtId="0" fontId="5" fillId="0" borderId="6" xfId="13" applyFont="1" applyBorder="1"/>
    <xf numFmtId="0" fontId="5" fillId="0" borderId="0" xfId="13" applyFont="1"/>
    <xf numFmtId="0" fontId="5" fillId="0" borderId="17" xfId="13" applyFont="1" applyBorder="1"/>
    <xf numFmtId="0" fontId="5" fillId="0" borderId="12" xfId="13" applyFont="1" applyBorder="1" applyAlignment="1">
      <alignment horizontal="center"/>
    </xf>
    <xf numFmtId="0" fontId="5" fillId="0" borderId="12" xfId="13" applyFont="1" applyBorder="1" applyAlignment="1">
      <alignment horizontal="center" wrapText="1"/>
    </xf>
    <xf numFmtId="0" fontId="3" fillId="0" borderId="17" xfId="13" applyBorder="1"/>
    <xf numFmtId="0" fontId="3" fillId="7" borderId="12" xfId="5" applyFill="1" applyBorder="1"/>
    <xf numFmtId="37" fontId="3" fillId="2" borderId="12" xfId="14" applyNumberFormat="1" applyFont="1" applyFill="1" applyBorder="1" applyProtection="1">
      <protection locked="0"/>
    </xf>
    <xf numFmtId="0" fontId="3" fillId="0" borderId="0" xfId="13"/>
    <xf numFmtId="0" fontId="3" fillId="0" borderId="19" xfId="13" applyBorder="1" applyAlignment="1">
      <alignment horizontal="left"/>
    </xf>
    <xf numFmtId="0" fontId="3" fillId="7" borderId="20" xfId="5" applyFill="1" applyBorder="1"/>
    <xf numFmtId="0" fontId="9" fillId="0" borderId="0" xfId="13" applyFont="1"/>
    <xf numFmtId="0" fontId="3" fillId="0" borderId="6" xfId="13" applyBorder="1"/>
    <xf numFmtId="0" fontId="3" fillId="0" borderId="17" xfId="13" applyBorder="1" applyAlignment="1">
      <alignment horizontal="left"/>
    </xf>
    <xf numFmtId="37" fontId="3" fillId="2" borderId="8" xfId="14" applyNumberFormat="1" applyFont="1" applyFill="1" applyBorder="1" applyProtection="1">
      <protection locked="0"/>
    </xf>
    <xf numFmtId="37" fontId="3" fillId="2" borderId="12" xfId="13" applyNumberFormat="1" applyFill="1" applyBorder="1" applyProtection="1">
      <protection locked="0"/>
    </xf>
    <xf numFmtId="0" fontId="2" fillId="0" borderId="17" xfId="13" applyFont="1" applyBorder="1"/>
    <xf numFmtId="37" fontId="3" fillId="5" borderId="12" xfId="14" applyNumberFormat="1" applyFont="1" applyFill="1" applyBorder="1"/>
    <xf numFmtId="0" fontId="3" fillId="0" borderId="8" xfId="13" applyBorder="1"/>
    <xf numFmtId="37" fontId="3" fillId="5" borderId="8" xfId="14" applyNumberFormat="1" applyFont="1" applyFill="1" applyBorder="1"/>
    <xf numFmtId="37" fontId="5" fillId="0" borderId="12" xfId="15" applyFont="1" applyBorder="1"/>
    <xf numFmtId="37" fontId="5" fillId="0" borderId="6" xfId="15" applyFont="1" applyBorder="1"/>
    <xf numFmtId="37" fontId="5" fillId="0" borderId="15" xfId="15" applyFont="1" applyBorder="1"/>
    <xf numFmtId="37" fontId="3" fillId="0" borderId="0" xfId="15"/>
    <xf numFmtId="37" fontId="3" fillId="0" borderId="44" xfId="15" applyBorder="1"/>
    <xf numFmtId="37" fontId="5" fillId="0" borderId="30" xfId="15" applyFont="1" applyBorder="1" applyAlignment="1">
      <alignment horizontal="centerContinuous"/>
    </xf>
    <xf numFmtId="37" fontId="9" fillId="0" borderId="28" xfId="15" applyFont="1" applyBorder="1" applyAlignment="1">
      <alignment horizontal="center" wrapText="1"/>
    </xf>
    <xf numFmtId="37" fontId="5" fillId="0" borderId="101" xfId="15" applyFont="1" applyBorder="1" applyAlignment="1">
      <alignment horizontal="left" indent="1"/>
    </xf>
    <xf numFmtId="37" fontId="9" fillId="0" borderId="101" xfId="15" applyFont="1" applyBorder="1"/>
    <xf numFmtId="37" fontId="9" fillId="0" borderId="65" xfId="15" applyFont="1" applyBorder="1"/>
    <xf numFmtId="37" fontId="5" fillId="0" borderId="101" xfId="15" applyFont="1" applyBorder="1"/>
    <xf numFmtId="37" fontId="3" fillId="0" borderId="12" xfId="15" applyBorder="1"/>
    <xf numFmtId="37" fontId="3" fillId="0" borderId="51" xfId="15" applyBorder="1" applyAlignment="1">
      <alignment horizontal="right"/>
    </xf>
    <xf numFmtId="37" fontId="3" fillId="0" borderId="15" xfId="15" applyBorder="1"/>
    <xf numFmtId="37" fontId="9" fillId="0" borderId="17" xfId="15" applyFont="1" applyBorder="1"/>
    <xf numFmtId="37" fontId="3" fillId="0" borderId="30" xfId="15" applyBorder="1"/>
    <xf numFmtId="37" fontId="3" fillId="0" borderId="31" xfId="15" applyBorder="1"/>
    <xf numFmtId="37" fontId="3" fillId="0" borderId="26" xfId="15" applyBorder="1"/>
    <xf numFmtId="37" fontId="3" fillId="0" borderId="27" xfId="15" applyBorder="1"/>
    <xf numFmtId="37" fontId="5" fillId="0" borderId="0" xfId="15" applyFont="1" applyAlignment="1" applyProtection="1">
      <alignment wrapText="1"/>
      <protection locked="0"/>
    </xf>
    <xf numFmtId="0" fontId="5" fillId="0" borderId="0" xfId="1" applyFont="1" applyAlignment="1" applyProtection="1">
      <alignment wrapText="1"/>
      <protection locked="0"/>
    </xf>
    <xf numFmtId="0" fontId="5" fillId="0" borderId="26" xfId="1" applyFont="1" applyBorder="1" applyAlignment="1" applyProtection="1">
      <alignment wrapText="1"/>
      <protection locked="0"/>
    </xf>
    <xf numFmtId="37" fontId="5" fillId="0" borderId="23" xfId="15" applyFont="1" applyBorder="1" applyAlignment="1">
      <alignment horizontal="centerContinuous"/>
    </xf>
    <xf numFmtId="0" fontId="5" fillId="0" borderId="24" xfId="1" applyFont="1" applyBorder="1" applyAlignment="1">
      <alignment horizontal="centerContinuous"/>
    </xf>
    <xf numFmtId="37" fontId="9" fillId="0" borderId="69" xfId="15" applyFont="1" applyBorder="1" applyAlignment="1">
      <alignment horizontal="center" wrapText="1"/>
    </xf>
    <xf numFmtId="37" fontId="9" fillId="0" borderId="0" xfId="15" applyFont="1"/>
    <xf numFmtId="37" fontId="5" fillId="0" borderId="6" xfId="15" applyFont="1" applyBorder="1" applyAlignment="1">
      <alignment horizontal="left" indent="1"/>
    </xf>
    <xf numFmtId="37" fontId="3" fillId="0" borderId="68" xfId="15" applyBorder="1" applyAlignment="1">
      <alignment horizontal="right"/>
    </xf>
    <xf numFmtId="37" fontId="3" fillId="0" borderId="111" xfId="15" applyBorder="1" applyAlignment="1">
      <alignment horizontal="right"/>
    </xf>
    <xf numFmtId="37" fontId="3" fillId="0" borderId="112" xfId="15" applyBorder="1" applyAlignment="1">
      <alignment horizontal="right"/>
    </xf>
    <xf numFmtId="37" fontId="3" fillId="0" borderId="112" xfId="15" applyBorder="1"/>
    <xf numFmtId="37" fontId="5" fillId="0" borderId="32" xfId="15" applyFont="1" applyBorder="1"/>
    <xf numFmtId="37" fontId="5" fillId="0" borderId="115" xfId="15" applyFont="1" applyBorder="1"/>
    <xf numFmtId="37" fontId="5" fillId="0" borderId="113" xfId="15" applyFont="1" applyBorder="1" applyAlignment="1">
      <alignment horizontal="centerContinuous"/>
    </xf>
    <xf numFmtId="0" fontId="5" fillId="0" borderId="114" xfId="1" applyFont="1" applyBorder="1" applyAlignment="1">
      <alignment horizontal="centerContinuous"/>
    </xf>
    <xf numFmtId="37" fontId="9" fillId="0" borderId="116" xfId="15" applyFont="1" applyBorder="1" applyAlignment="1">
      <alignment horizontal="center" wrapText="1"/>
    </xf>
    <xf numFmtId="37" fontId="5" fillId="0" borderId="32" xfId="15" applyFont="1" applyBorder="1" applyAlignment="1">
      <alignment horizontal="left" indent="1"/>
    </xf>
    <xf numFmtId="37" fontId="9" fillId="0" borderId="117" xfId="15" applyFont="1" applyBorder="1"/>
    <xf numFmtId="37" fontId="3" fillId="0" borderId="121" xfId="15" applyBorder="1" applyAlignment="1">
      <alignment horizontal="right"/>
    </xf>
    <xf numFmtId="37" fontId="3" fillId="0" borderId="124" xfId="15" applyBorder="1" applyAlignment="1">
      <alignment horizontal="right"/>
    </xf>
    <xf numFmtId="37" fontId="5" fillId="0" borderId="122" xfId="15" applyFont="1" applyBorder="1"/>
    <xf numFmtId="37" fontId="3" fillId="0" borderId="126" xfId="15" applyBorder="1"/>
    <xf numFmtId="37" fontId="5" fillId="0" borderId="122" xfId="15" applyFont="1" applyBorder="1" applyAlignment="1">
      <alignment horizontal="left" indent="1"/>
    </xf>
    <xf numFmtId="37" fontId="9" fillId="0" borderId="125" xfId="15" applyFont="1" applyBorder="1"/>
    <xf numFmtId="37" fontId="3" fillId="0" borderId="130" xfId="15" applyBorder="1" applyAlignment="1">
      <alignment horizontal="right"/>
    </xf>
    <xf numFmtId="37" fontId="3" fillId="0" borderId="132" xfId="15" applyBorder="1" applyAlignment="1">
      <alignment horizontal="right"/>
    </xf>
    <xf numFmtId="37" fontId="3" fillId="0" borderId="132" xfId="15" applyBorder="1"/>
    <xf numFmtId="0" fontId="8" fillId="0" borderId="0" xfId="1" applyFont="1" applyAlignment="1">
      <alignment horizontal="centerContinuous"/>
    </xf>
    <xf numFmtId="37" fontId="5" fillId="0" borderId="140" xfId="16" applyFont="1" applyBorder="1" applyAlignment="1">
      <alignment horizontal="centerContinuous"/>
    </xf>
    <xf numFmtId="37" fontId="5" fillId="0" borderId="140" xfId="16" applyFont="1" applyBorder="1" applyAlignment="1">
      <alignment horizontal="centerContinuous" wrapText="1"/>
    </xf>
    <xf numFmtId="37" fontId="5" fillId="0" borderId="141" xfId="16" applyFont="1" applyBorder="1" applyAlignment="1">
      <alignment horizontal="centerContinuous" wrapText="1"/>
    </xf>
    <xf numFmtId="37" fontId="5" fillId="0" borderId="12" xfId="16" applyFont="1" applyBorder="1" applyAlignment="1">
      <alignment horizontal="centerContinuous" wrapText="1"/>
    </xf>
    <xf numFmtId="37" fontId="3" fillId="0" borderId="0" xfId="16"/>
    <xf numFmtId="0" fontId="3" fillId="0" borderId="137" xfId="16" applyNumberFormat="1" applyBorder="1" applyAlignment="1">
      <alignment horizontal="left"/>
    </xf>
    <xf numFmtId="0" fontId="3" fillId="4" borderId="140" xfId="2" applyNumberFormat="1" applyFont="1" applyFill="1" applyBorder="1" applyAlignment="1" applyProtection="1"/>
    <xf numFmtId="0" fontId="3" fillId="4" borderId="133" xfId="2" applyNumberFormat="1" applyFont="1" applyFill="1" applyBorder="1" applyAlignment="1" applyProtection="1"/>
    <xf numFmtId="0" fontId="3" fillId="4" borderId="134" xfId="2" applyNumberFormat="1" applyFont="1" applyFill="1" applyBorder="1" applyAlignment="1" applyProtection="1"/>
    <xf numFmtId="37" fontId="3" fillId="0" borderId="142" xfId="16" applyBorder="1"/>
    <xf numFmtId="38" fontId="3" fillId="2" borderId="137" xfId="2" applyNumberFormat="1" applyFont="1" applyFill="1" applyBorder="1" applyAlignment="1" applyProtection="1">
      <protection locked="0"/>
    </xf>
    <xf numFmtId="38" fontId="3" fillId="2" borderId="87" xfId="2" applyNumberFormat="1" applyFont="1" applyFill="1" applyBorder="1" applyAlignment="1" applyProtection="1">
      <protection locked="0"/>
    </xf>
    <xf numFmtId="38" fontId="3" fillId="5" borderId="143" xfId="2" applyNumberFormat="1" applyFont="1" applyFill="1" applyBorder="1" applyAlignment="1" applyProtection="1"/>
    <xf numFmtId="37" fontId="3" fillId="0" borderId="37" xfId="16" applyBorder="1" applyAlignment="1">
      <alignment horizontal="left" indent="1"/>
    </xf>
    <xf numFmtId="38" fontId="3" fillId="2" borderId="142" xfId="2" applyNumberFormat="1" applyFont="1" applyFill="1" applyBorder="1" applyAlignment="1" applyProtection="1">
      <protection locked="0"/>
    </xf>
    <xf numFmtId="38" fontId="3" fillId="5" borderId="141" xfId="2" applyNumberFormat="1" applyFont="1" applyFill="1" applyBorder="1" applyAlignment="1" applyProtection="1"/>
    <xf numFmtId="37" fontId="3" fillId="0" borderId="67" xfId="16" applyBorder="1" applyAlignment="1">
      <alignment horizontal="left" indent="1"/>
    </xf>
    <xf numFmtId="38" fontId="3" fillId="2" borderId="90" xfId="2" applyNumberFormat="1" applyFont="1" applyFill="1" applyBorder="1" applyAlignment="1" applyProtection="1">
      <protection locked="0"/>
    </xf>
    <xf numFmtId="37" fontId="3" fillId="0" borderId="90" xfId="16" applyBorder="1"/>
    <xf numFmtId="38" fontId="3" fillId="5" borderId="4" xfId="2" applyNumberFormat="1" applyFont="1" applyFill="1" applyBorder="1" applyAlignment="1" applyProtection="1"/>
    <xf numFmtId="38" fontId="3" fillId="5" borderId="144" xfId="2" applyNumberFormat="1" applyFont="1" applyFill="1" applyBorder="1" applyAlignment="1" applyProtection="1"/>
    <xf numFmtId="37" fontId="3" fillId="0" borderId="4" xfId="16" applyBorder="1"/>
    <xf numFmtId="38" fontId="3" fillId="2" borderId="4" xfId="2" applyNumberFormat="1" applyFont="1" applyFill="1" applyBorder="1" applyAlignment="1" applyProtection="1">
      <protection locked="0"/>
    </xf>
    <xf numFmtId="38" fontId="3" fillId="5" borderId="87" xfId="2" applyNumberFormat="1" applyFont="1" applyFill="1" applyBorder="1" applyAlignment="1" applyProtection="1"/>
    <xf numFmtId="38" fontId="3" fillId="5" borderId="145" xfId="2" applyNumberFormat="1" applyFont="1" applyFill="1" applyBorder="1" applyAlignment="1" applyProtection="1"/>
    <xf numFmtId="38" fontId="3" fillId="5" borderId="146" xfId="2" applyNumberFormat="1" applyFont="1" applyFill="1" applyBorder="1" applyAlignment="1" applyProtection="1"/>
    <xf numFmtId="37" fontId="9" fillId="0" borderId="0" xfId="16" applyFont="1"/>
    <xf numFmtId="0" fontId="18" fillId="0" borderId="0" xfId="1" applyFont="1"/>
    <xf numFmtId="37" fontId="9" fillId="0" borderId="147" xfId="16" applyFont="1" applyBorder="1" applyAlignment="1">
      <alignment horizontal="center"/>
    </xf>
    <xf numFmtId="37" fontId="9" fillId="0" borderId="0" xfId="16" applyFont="1" applyAlignment="1">
      <alignment horizontal="center"/>
    </xf>
    <xf numFmtId="37" fontId="3" fillId="0" borderId="6" xfId="16" applyBorder="1"/>
    <xf numFmtId="165" fontId="8" fillId="0" borderId="131" xfId="2" applyNumberFormat="1" applyFont="1" applyBorder="1" applyAlignment="1" applyProtection="1"/>
    <xf numFmtId="37" fontId="2" fillId="0" borderId="131" xfId="16" applyFont="1" applyBorder="1"/>
    <xf numFmtId="37" fontId="3" fillId="0" borderId="131" xfId="16" applyBorder="1"/>
    <xf numFmtId="0" fontId="3" fillId="0" borderId="131" xfId="1" applyFont="1" applyBorder="1"/>
    <xf numFmtId="37" fontId="3" fillId="2" borderId="12" xfId="16" quotePrefix="1" applyFill="1" applyBorder="1" applyAlignment="1" applyProtection="1">
      <alignment horizontal="left"/>
      <protection locked="0"/>
    </xf>
    <xf numFmtId="37" fontId="3" fillId="0" borderId="0" xfId="16" applyAlignment="1">
      <alignment horizontal="center"/>
    </xf>
    <xf numFmtId="37" fontId="13" fillId="0" borderId="0" xfId="16" applyFont="1"/>
    <xf numFmtId="37" fontId="5" fillId="0" borderId="78" xfId="17" applyFont="1" applyBorder="1" applyAlignment="1">
      <alignment horizontal="left"/>
    </xf>
    <xf numFmtId="37" fontId="5" fillId="0" borderId="82" xfId="17" applyFont="1" applyBorder="1" applyAlignment="1">
      <alignment horizontal="left"/>
    </xf>
    <xf numFmtId="37" fontId="5" fillId="0" borderId="82" xfId="17" applyFont="1" applyBorder="1" applyAlignment="1">
      <alignment horizontal="center" wrapText="1"/>
    </xf>
    <xf numFmtId="37" fontId="5" fillId="0" borderId="100" xfId="17" applyFont="1" applyBorder="1" applyAlignment="1">
      <alignment horizontal="center" wrapText="1"/>
    </xf>
    <xf numFmtId="0" fontId="3" fillId="2" borderId="86" xfId="13" applyFill="1" applyBorder="1" applyAlignment="1" applyProtection="1">
      <alignment wrapText="1"/>
      <protection locked="0"/>
    </xf>
    <xf numFmtId="10" fontId="3" fillId="2" borderId="86" xfId="6" applyNumberFormat="1" applyFont="1" applyFill="1" applyBorder="1" applyProtection="1">
      <protection locked="0"/>
    </xf>
    <xf numFmtId="0" fontId="3" fillId="2" borderId="148" xfId="13" applyFill="1" applyBorder="1" applyAlignment="1" applyProtection="1">
      <alignment wrapText="1"/>
      <protection locked="0"/>
    </xf>
    <xf numFmtId="10" fontId="3" fillId="2" borderId="148" xfId="6" applyNumberFormat="1" applyFont="1" applyFill="1" applyBorder="1" applyProtection="1">
      <protection locked="0"/>
    </xf>
    <xf numFmtId="10" fontId="3" fillId="2" borderId="149" xfId="6" applyNumberFormat="1" applyFont="1" applyFill="1" applyBorder="1" applyProtection="1">
      <protection locked="0"/>
    </xf>
    <xf numFmtId="37" fontId="5" fillId="0" borderId="138" xfId="17" applyFont="1" applyBorder="1" applyAlignment="1">
      <alignment horizontal="centerContinuous"/>
    </xf>
    <xf numFmtId="37" fontId="3" fillId="0" borderId="139" xfId="17" applyBorder="1" applyAlignment="1">
      <alignment horizontal="right"/>
    </xf>
    <xf numFmtId="37" fontId="3" fillId="5" borderId="145" xfId="2" applyNumberFormat="1" applyFont="1" applyFill="1" applyBorder="1" applyAlignment="1" applyProtection="1"/>
    <xf numFmtId="165" fontId="3" fillId="7" borderId="12" xfId="2" applyNumberFormat="1" applyFont="1" applyFill="1" applyBorder="1" applyAlignment="1" applyProtection="1">
      <alignment horizontal="centerContinuous"/>
    </xf>
    <xf numFmtId="37" fontId="9" fillId="0" borderId="0" xfId="17" applyFont="1" applyAlignment="1">
      <alignment horizontal="centerContinuous"/>
    </xf>
    <xf numFmtId="37" fontId="9" fillId="0" borderId="138" xfId="17" applyFont="1" applyBorder="1" applyAlignment="1">
      <alignment horizontal="centerContinuous"/>
    </xf>
    <xf numFmtId="37" fontId="9" fillId="0" borderId="147" xfId="17" applyFont="1" applyBorder="1" applyAlignment="1">
      <alignment horizontal="center"/>
    </xf>
    <xf numFmtId="0" fontId="18" fillId="0" borderId="0" xfId="1" applyFont="1" applyAlignment="1">
      <alignment horizontal="centerContinuous"/>
    </xf>
    <xf numFmtId="37" fontId="13" fillId="0" borderId="101" xfId="1" applyNumberFormat="1" applyFont="1" applyBorder="1"/>
    <xf numFmtId="37" fontId="13" fillId="0" borderId="0" xfId="16" applyFont="1" applyAlignment="1">
      <alignment horizontal="center"/>
    </xf>
    <xf numFmtId="0" fontId="3" fillId="0" borderId="131" xfId="13" applyBorder="1"/>
    <xf numFmtId="0" fontId="3" fillId="0" borderId="150" xfId="13" applyBorder="1"/>
    <xf numFmtId="0" fontId="3" fillId="0" borderId="151" xfId="1" applyFont="1" applyBorder="1"/>
    <xf numFmtId="0" fontId="3" fillId="7" borderId="152" xfId="1" applyFont="1" applyFill="1" applyBorder="1"/>
    <xf numFmtId="0" fontId="3" fillId="7" borderId="153" xfId="1" applyFont="1" applyFill="1" applyBorder="1"/>
    <xf numFmtId="38" fontId="3" fillId="2" borderId="150" xfId="14" applyNumberFormat="1" applyFont="1" applyFill="1" applyBorder="1" applyProtection="1">
      <protection locked="0"/>
    </xf>
    <xf numFmtId="0" fontId="3" fillId="7" borderId="154" xfId="1" applyFont="1" applyFill="1" applyBorder="1"/>
    <xf numFmtId="0" fontId="3" fillId="0" borderId="135" xfId="13" applyBorder="1"/>
    <xf numFmtId="0" fontId="3" fillId="0" borderId="150" xfId="1" applyFont="1" applyBorder="1"/>
    <xf numFmtId="38" fontId="3" fillId="2" borderId="12" xfId="14" applyNumberFormat="1" applyFont="1" applyFill="1" applyBorder="1" applyProtection="1">
      <protection locked="0"/>
    </xf>
    <xf numFmtId="0" fontId="3" fillId="0" borderId="155" xfId="13" applyBorder="1"/>
    <xf numFmtId="0" fontId="3" fillId="0" borderId="136" xfId="13" applyBorder="1" applyAlignment="1">
      <alignment horizontal="right"/>
    </xf>
    <xf numFmtId="6" fontId="3" fillId="5" borderId="156" xfId="14" applyNumberFormat="1" applyFont="1" applyFill="1" applyBorder="1"/>
    <xf numFmtId="0" fontId="3" fillId="0" borderId="6" xfId="13" applyBorder="1" applyAlignment="1">
      <alignment horizontal="centerContinuous"/>
    </xf>
    <xf numFmtId="0" fontId="3" fillId="0" borderId="131" xfId="13" applyBorder="1" applyAlignment="1">
      <alignment horizontal="centerContinuous"/>
    </xf>
    <xf numFmtId="0" fontId="3" fillId="0" borderId="150" xfId="13" applyBorder="1" applyAlignment="1">
      <alignment horizontal="centerContinuous"/>
    </xf>
    <xf numFmtId="0" fontId="5" fillId="0" borderId="155" xfId="13" applyFont="1" applyBorder="1" applyAlignment="1">
      <alignment wrapText="1"/>
    </xf>
    <xf numFmtId="0" fontId="5" fillId="0" borderId="156" xfId="13" applyFont="1" applyBorder="1" applyAlignment="1">
      <alignment wrapText="1"/>
    </xf>
    <xf numFmtId="0" fontId="5" fillId="0" borderId="9" xfId="13" applyFont="1" applyBorder="1" applyAlignment="1">
      <alignment horizontal="centerContinuous"/>
    </xf>
    <xf numFmtId="0" fontId="5" fillId="0" borderId="11" xfId="13" applyFont="1" applyBorder="1" applyAlignment="1">
      <alignment horizontal="centerContinuous"/>
    </xf>
    <xf numFmtId="0" fontId="5" fillId="0" borderId="9" xfId="1" applyFont="1" applyBorder="1" applyAlignment="1">
      <alignment horizontal="centerContinuous"/>
    </xf>
    <xf numFmtId="0" fontId="5" fillId="0" borderId="78" xfId="13" applyFont="1" applyBorder="1" applyAlignment="1">
      <alignment horizontal="center"/>
    </xf>
    <xf numFmtId="0" fontId="5" fillId="0" borderId="150" xfId="13" applyFont="1" applyBorder="1" applyAlignment="1">
      <alignment horizontal="center"/>
    </xf>
    <xf numFmtId="6" fontId="3" fillId="2" borderId="12" xfId="14" applyNumberFormat="1" applyFont="1" applyFill="1" applyBorder="1" applyProtection="1">
      <protection locked="0"/>
    </xf>
    <xf numFmtId="168" fontId="3" fillId="2" borderId="12" xfId="1" applyNumberFormat="1" applyFont="1" applyFill="1" applyBorder="1" applyProtection="1">
      <protection locked="0"/>
    </xf>
    <xf numFmtId="0" fontId="3" fillId="0" borderId="6" xfId="1" applyFont="1" applyBorder="1" applyAlignment="1">
      <alignment horizontal="left" indent="2"/>
    </xf>
    <xf numFmtId="37" fontId="9" fillId="0" borderId="0" xfId="18" applyNumberFormat="1" applyFont="1" applyAlignment="1">
      <alignment horizontal="center"/>
    </xf>
    <xf numFmtId="0" fontId="5" fillId="0" borderId="134" xfId="1" applyFont="1" applyBorder="1" applyAlignment="1">
      <alignment horizontal="center" wrapText="1"/>
    </xf>
    <xf numFmtId="0" fontId="5" fillId="0" borderId="139" xfId="1" applyFont="1" applyBorder="1" applyAlignment="1">
      <alignment horizontal="center" wrapText="1"/>
    </xf>
    <xf numFmtId="0" fontId="5" fillId="0" borderId="148" xfId="1" applyFont="1" applyBorder="1" applyAlignment="1">
      <alignment horizontal="center" wrapText="1"/>
    </xf>
    <xf numFmtId="0" fontId="3" fillId="7" borderId="150" xfId="5" applyFill="1" applyBorder="1"/>
    <xf numFmtId="37" fontId="3" fillId="2" borderId="134" xfId="2" applyNumberFormat="1" applyFont="1" applyFill="1" applyBorder="1" applyProtection="1">
      <protection locked="0"/>
    </xf>
    <xf numFmtId="37" fontId="3" fillId="2" borderId="148" xfId="2" applyNumberFormat="1" applyFont="1" applyFill="1" applyBorder="1" applyProtection="1">
      <protection locked="0"/>
    </xf>
    <xf numFmtId="37" fontId="3" fillId="5" borderId="134" xfId="2" applyNumberFormat="1" applyFont="1" applyFill="1" applyBorder="1" applyProtection="1"/>
    <xf numFmtId="37" fontId="3" fillId="5" borderId="148" xfId="2" applyNumberFormat="1" applyFont="1" applyFill="1" applyBorder="1" applyProtection="1"/>
    <xf numFmtId="37" fontId="3" fillId="5" borderId="108" xfId="2" applyNumberFormat="1" applyFont="1" applyFill="1" applyBorder="1" applyProtection="1"/>
    <xf numFmtId="0" fontId="2" fillId="0" borderId="0" xfId="1" applyFont="1" applyAlignment="1">
      <alignment horizontal="left"/>
    </xf>
    <xf numFmtId="0" fontId="11" fillId="0" borderId="0" xfId="1" applyFont="1" applyAlignment="1">
      <alignment horizontal="left"/>
    </xf>
    <xf numFmtId="0" fontId="11" fillId="0" borderId="0" xfId="1" applyFont="1" applyAlignment="1">
      <alignment horizontal="center"/>
    </xf>
    <xf numFmtId="0" fontId="5" fillId="0" borderId="6" xfId="18" applyBorder="1" applyAlignment="1">
      <alignment horizontal="left"/>
    </xf>
    <xf numFmtId="0" fontId="5" fillId="0" borderId="12" xfId="18" applyBorder="1" applyAlignment="1">
      <alignment horizontal="center" wrapText="1"/>
    </xf>
    <xf numFmtId="0" fontId="3" fillId="2" borderId="6" xfId="18" applyFont="1" applyFill="1" applyBorder="1" applyAlignment="1" applyProtection="1">
      <alignment horizontal="left"/>
      <protection locked="0"/>
    </xf>
    <xf numFmtId="0" fontId="3" fillId="2" borderId="12" xfId="18" applyFont="1" applyFill="1" applyBorder="1" applyAlignment="1" applyProtection="1">
      <alignment horizontal="center" wrapText="1"/>
      <protection locked="0"/>
    </xf>
    <xf numFmtId="5" fontId="3" fillId="2" borderId="12" xfId="18" applyNumberFormat="1" applyFont="1" applyFill="1" applyBorder="1" applyAlignment="1" applyProtection="1">
      <alignment horizontal="right" wrapText="1"/>
      <protection locked="0"/>
    </xf>
    <xf numFmtId="37" fontId="3" fillId="2" borderId="12" xfId="18" applyNumberFormat="1" applyFont="1" applyFill="1" applyBorder="1" applyAlignment="1" applyProtection="1">
      <alignment horizontal="right"/>
      <protection locked="0"/>
    </xf>
    <xf numFmtId="0" fontId="3" fillId="2" borderId="12" xfId="18" applyFont="1" applyFill="1" applyBorder="1" applyAlignment="1" applyProtection="1">
      <alignment horizontal="right"/>
      <protection locked="0"/>
    </xf>
    <xf numFmtId="5" fontId="3" fillId="2" borderId="12" xfId="18" applyNumberFormat="1" applyFont="1" applyFill="1" applyBorder="1" applyAlignment="1" applyProtection="1">
      <alignment horizontal="right"/>
      <protection locked="0"/>
    </xf>
    <xf numFmtId="0" fontId="3" fillId="0" borderId="131" xfId="18" applyFont="1" applyBorder="1" applyAlignment="1">
      <alignment horizontal="left"/>
    </xf>
    <xf numFmtId="0" fontId="3" fillId="0" borderId="131" xfId="18" applyFont="1" applyBorder="1" applyAlignment="1">
      <alignment horizontal="right"/>
    </xf>
    <xf numFmtId="0" fontId="3" fillId="0" borderId="0" xfId="18" applyFont="1" applyAlignment="1">
      <alignment horizontal="right"/>
    </xf>
    <xf numFmtId="0" fontId="3" fillId="0" borderId="0" xfId="18" applyFont="1"/>
    <xf numFmtId="0" fontId="3" fillId="0" borderId="6" xfId="18" applyFont="1" applyBorder="1" applyAlignment="1">
      <alignment horizontal="centerContinuous"/>
    </xf>
    <xf numFmtId="0" fontId="1" fillId="0" borderId="131" xfId="1" applyBorder="1" applyAlignment="1">
      <alignment horizontal="centerContinuous"/>
    </xf>
    <xf numFmtId="0" fontId="1" fillId="0" borderId="150" xfId="1" applyBorder="1" applyAlignment="1">
      <alignment horizontal="centerContinuous"/>
    </xf>
    <xf numFmtId="0" fontId="3" fillId="8" borderId="6" xfId="18" applyFont="1" applyFill="1" applyBorder="1" applyAlignment="1" applyProtection="1">
      <alignment horizontal="left"/>
      <protection locked="0"/>
    </xf>
    <xf numFmtId="0" fontId="3" fillId="5" borderId="12" xfId="18" applyFont="1" applyFill="1" applyBorder="1" applyAlignment="1">
      <alignment horizontal="left" wrapText="1"/>
    </xf>
    <xf numFmtId="49" fontId="3" fillId="5" borderId="12" xfId="18" applyNumberFormat="1" applyFont="1" applyFill="1" applyBorder="1" applyAlignment="1">
      <alignment horizontal="left" wrapText="1"/>
    </xf>
    <xf numFmtId="0" fontId="3" fillId="0" borderId="6" xfId="18" applyFont="1" applyBorder="1" applyAlignment="1">
      <alignment horizontal="left"/>
    </xf>
    <xf numFmtId="37" fontId="3" fillId="5" borderId="12" xfId="18" applyNumberFormat="1" applyFont="1" applyFill="1" applyBorder="1" applyAlignment="1">
      <alignment horizontal="right"/>
    </xf>
    <xf numFmtId="0" fontId="13" fillId="0" borderId="0" xfId="18" applyFont="1"/>
    <xf numFmtId="0" fontId="3" fillId="0" borderId="12" xfId="18" applyFont="1" applyBorder="1" applyAlignment="1">
      <alignment horizontal="left"/>
    </xf>
    <xf numFmtId="37" fontId="13" fillId="0" borderId="0" xfId="18" applyNumberFormat="1" applyFont="1"/>
    <xf numFmtId="0" fontId="9" fillId="0" borderId="0" xfId="18" applyFont="1" applyAlignment="1">
      <alignment horizontal="left"/>
    </xf>
    <xf numFmtId="37" fontId="9" fillId="0" borderId="0" xfId="18" applyNumberFormat="1" applyFont="1" applyAlignment="1">
      <alignment horizontal="right"/>
    </xf>
    <xf numFmtId="0" fontId="9" fillId="0" borderId="0" xfId="18" applyFont="1"/>
    <xf numFmtId="0" fontId="3" fillId="0" borderId="12" xfId="18" applyFont="1" applyBorder="1" applyAlignment="1">
      <alignment horizontal="left" wrapText="1"/>
    </xf>
    <xf numFmtId="0" fontId="1" fillId="0" borderId="0" xfId="1" applyAlignment="1">
      <alignment horizontal="left"/>
    </xf>
    <xf numFmtId="0" fontId="3" fillId="0" borderId="140" xfId="1" applyFont="1" applyBorder="1"/>
    <xf numFmtId="0" fontId="3" fillId="2" borderId="140" xfId="1" applyFont="1" applyFill="1" applyBorder="1" applyAlignment="1" applyProtection="1">
      <alignment wrapText="1"/>
      <protection locked="0"/>
    </xf>
    <xf numFmtId="0" fontId="3" fillId="0" borderId="140" xfId="1" applyFont="1" applyBorder="1" applyAlignment="1">
      <alignment horizontal="left" indent="1"/>
    </xf>
    <xf numFmtId="37" fontId="3" fillId="5" borderId="149" xfId="2" applyNumberFormat="1" applyFont="1" applyFill="1" applyBorder="1" applyProtection="1"/>
    <xf numFmtId="37" fontId="3" fillId="5" borderId="148" xfId="1" applyNumberFormat="1" applyFont="1" applyFill="1" applyBorder="1"/>
    <xf numFmtId="0" fontId="3" fillId="0" borderId="148" xfId="1" applyFont="1" applyBorder="1"/>
    <xf numFmtId="37" fontId="3" fillId="5" borderId="157" xfId="1" applyNumberFormat="1" applyFont="1" applyFill="1" applyBorder="1"/>
    <xf numFmtId="0" fontId="19" fillId="0" borderId="0" xfId="1" applyFont="1"/>
    <xf numFmtId="0" fontId="5" fillId="0" borderId="140" xfId="1" applyFont="1" applyBorder="1" applyAlignment="1">
      <alignment horizontal="center"/>
    </xf>
    <xf numFmtId="0" fontId="4" fillId="0" borderId="140" xfId="1" applyFont="1" applyBorder="1"/>
    <xf numFmtId="0" fontId="3" fillId="2" borderId="140" xfId="1" applyFont="1" applyFill="1" applyBorder="1" applyAlignment="1" applyProtection="1">
      <alignment horizontal="left" wrapText="1"/>
      <protection locked="0"/>
    </xf>
    <xf numFmtId="0" fontId="3" fillId="0" borderId="140" xfId="1" applyFont="1" applyBorder="1" applyAlignment="1">
      <alignment horizontal="center"/>
    </xf>
    <xf numFmtId="0" fontId="19" fillId="0" borderId="137" xfId="1" applyFont="1" applyBorder="1" applyAlignment="1">
      <alignment horizontal="left" indent="1"/>
    </xf>
    <xf numFmtId="0" fontId="3" fillId="0" borderId="12" xfId="1" applyFont="1" applyBorder="1" applyAlignment="1">
      <alignment horizontal="left" indent="1"/>
    </xf>
    <xf numFmtId="37" fontId="3" fillId="5" borderId="139" xfId="2" applyNumberFormat="1" applyFont="1" applyFill="1" applyBorder="1" applyProtection="1"/>
    <xf numFmtId="37" fontId="3" fillId="5" borderId="160" xfId="2" applyNumberFormat="1" applyFont="1" applyFill="1" applyBorder="1" applyProtection="1"/>
    <xf numFmtId="0" fontId="13" fillId="0" borderId="0" xfId="1" applyFont="1" applyAlignment="1">
      <alignment horizontal="right" wrapText="1"/>
    </xf>
    <xf numFmtId="0" fontId="19" fillId="0" borderId="0" xfId="1" applyFont="1" applyAlignment="1">
      <alignment wrapText="1"/>
    </xf>
    <xf numFmtId="0" fontId="3" fillId="0" borderId="140" xfId="1" applyFont="1" applyBorder="1" applyAlignment="1">
      <alignment horizontal="centerContinuous" wrapText="1"/>
    </xf>
    <xf numFmtId="0" fontId="5" fillId="0" borderId="134" xfId="1" applyFont="1" applyBorder="1" applyAlignment="1">
      <alignment horizontal="centerContinuous" wrapText="1"/>
    </xf>
    <xf numFmtId="0" fontId="9" fillId="0" borderId="140" xfId="1" applyFont="1" applyBorder="1" applyAlignment="1">
      <alignment horizontal="center" wrapText="1"/>
    </xf>
    <xf numFmtId="0" fontId="5" fillId="0" borderId="154" xfId="1" applyFont="1" applyBorder="1" applyAlignment="1">
      <alignment horizontal="center" wrapText="1"/>
    </xf>
    <xf numFmtId="0" fontId="5" fillId="0" borderId="161" xfId="1" applyFont="1" applyBorder="1" applyAlignment="1">
      <alignment horizontal="center" wrapText="1"/>
    </xf>
    <xf numFmtId="0" fontId="5" fillId="0" borderId="162" xfId="1" applyFont="1" applyBorder="1" applyAlignment="1">
      <alignment horizontal="center" wrapText="1"/>
    </xf>
    <xf numFmtId="0" fontId="5" fillId="0" borderId="130" xfId="1" applyFont="1" applyBorder="1" applyAlignment="1">
      <alignment horizontal="center" wrapText="1"/>
    </xf>
    <xf numFmtId="0" fontId="5" fillId="0" borderId="163" xfId="1" applyFont="1" applyBorder="1" applyAlignment="1">
      <alignment horizontal="center" wrapText="1"/>
    </xf>
    <xf numFmtId="0" fontId="21" fillId="0" borderId="33" xfId="1" applyFont="1" applyBorder="1"/>
    <xf numFmtId="0" fontId="21" fillId="0" borderId="83" xfId="1" applyFont="1" applyBorder="1"/>
    <xf numFmtId="0" fontId="3" fillId="7" borderId="140" xfId="2" applyNumberFormat="1" applyFont="1" applyFill="1" applyBorder="1" applyProtection="1"/>
    <xf numFmtId="0" fontId="3" fillId="7" borderId="134" xfId="2" applyNumberFormat="1" applyFont="1" applyFill="1" applyBorder="1" applyProtection="1"/>
    <xf numFmtId="0" fontId="3" fillId="7" borderId="148" xfId="2" applyNumberFormat="1" applyFont="1" applyFill="1" applyBorder="1" applyProtection="1"/>
    <xf numFmtId="0" fontId="4" fillId="0" borderId="4" xfId="1" applyFont="1" applyBorder="1"/>
    <xf numFmtId="37" fontId="4" fillId="5" borderId="86" xfId="19" applyNumberFormat="1" applyFont="1" applyFill="1" applyBorder="1" applyProtection="1"/>
    <xf numFmtId="37" fontId="4" fillId="2" borderId="86" xfId="19" applyNumberFormat="1" applyFont="1" applyFill="1" applyBorder="1" applyProtection="1">
      <protection locked="0"/>
    </xf>
    <xf numFmtId="37" fontId="4" fillId="2" borderId="164" xfId="19" applyNumberFormat="1" applyFont="1" applyFill="1" applyBorder="1" applyProtection="1">
      <protection locked="0"/>
    </xf>
    <xf numFmtId="10" fontId="3" fillId="5" borderId="140" xfId="6" applyNumberFormat="1" applyFont="1" applyFill="1" applyBorder="1" applyProtection="1"/>
    <xf numFmtId="0" fontId="1" fillId="5" borderId="134" xfId="1" applyFill="1" applyBorder="1"/>
    <xf numFmtId="37" fontId="4" fillId="2" borderId="148" xfId="19" applyNumberFormat="1" applyFont="1" applyFill="1" applyBorder="1" applyProtection="1">
      <protection locked="0"/>
    </xf>
    <xf numFmtId="37" fontId="4" fillId="2" borderId="165" xfId="19" applyNumberFormat="1" applyFont="1" applyFill="1" applyBorder="1" applyProtection="1">
      <protection locked="0"/>
    </xf>
    <xf numFmtId="0" fontId="4" fillId="0" borderId="90" xfId="1" applyFont="1" applyBorder="1"/>
    <xf numFmtId="0" fontId="4" fillId="0" borderId="95" xfId="1" applyFont="1" applyBorder="1"/>
    <xf numFmtId="0" fontId="22" fillId="0" borderId="133" xfId="1" applyFont="1" applyBorder="1"/>
    <xf numFmtId="0" fontId="3" fillId="0" borderId="133" xfId="1" applyFont="1" applyBorder="1"/>
    <xf numFmtId="0" fontId="3" fillId="0" borderId="133" xfId="1" applyFont="1" applyBorder="1" applyAlignment="1">
      <alignment horizontal="left" indent="1"/>
    </xf>
    <xf numFmtId="0" fontId="3" fillId="7" borderId="140" xfId="19" applyNumberFormat="1" applyFont="1" applyFill="1" applyBorder="1" applyProtection="1"/>
    <xf numFmtId="0" fontId="3" fillId="7" borderId="133" xfId="19" applyNumberFormat="1" applyFont="1" applyFill="1" applyBorder="1" applyProtection="1"/>
    <xf numFmtId="0" fontId="3" fillId="7" borderId="166" xfId="19" applyNumberFormat="1" applyFont="1" applyFill="1" applyBorder="1" applyProtection="1"/>
    <xf numFmtId="0" fontId="3" fillId="0" borderId="140" xfId="1" applyFont="1" applyBorder="1" applyAlignment="1">
      <alignment horizontal="left"/>
    </xf>
    <xf numFmtId="0" fontId="3" fillId="0" borderId="134" xfId="1" applyFont="1" applyBorder="1"/>
    <xf numFmtId="0" fontId="19" fillId="0" borderId="133" xfId="1" applyFont="1" applyBorder="1" applyAlignment="1">
      <alignment horizontal="left" indent="1"/>
    </xf>
    <xf numFmtId="37" fontId="4" fillId="5" borderId="148" xfId="19" applyNumberFormat="1" applyFont="1" applyFill="1" applyBorder="1" applyProtection="1"/>
    <xf numFmtId="0" fontId="3" fillId="7" borderId="148" xfId="19" applyNumberFormat="1" applyFont="1" applyFill="1" applyBorder="1" applyProtection="1"/>
    <xf numFmtId="37" fontId="4" fillId="5" borderId="165" xfId="19" applyNumberFormat="1" applyFont="1" applyFill="1" applyBorder="1" applyProtection="1"/>
    <xf numFmtId="0" fontId="22" fillId="0" borderId="0" xfId="1" applyFont="1"/>
    <xf numFmtId="0" fontId="3" fillId="0" borderId="137" xfId="1" applyFont="1" applyBorder="1"/>
    <xf numFmtId="0" fontId="3" fillId="0" borderId="138" xfId="1" applyFont="1" applyBorder="1"/>
    <xf numFmtId="37" fontId="3" fillId="0" borderId="0" xfId="2" applyNumberFormat="1" applyFont="1" applyFill="1" applyBorder="1" applyProtection="1"/>
    <xf numFmtId="0" fontId="3" fillId="0" borderId="167" xfId="1" applyFont="1" applyBorder="1"/>
    <xf numFmtId="0" fontId="2" fillId="0" borderId="133" xfId="1" applyFont="1" applyBorder="1"/>
    <xf numFmtId="0" fontId="1" fillId="0" borderId="133" xfId="1" applyBorder="1"/>
    <xf numFmtId="0" fontId="1" fillId="0" borderId="134" xfId="1" applyBorder="1"/>
    <xf numFmtId="165" fontId="19" fillId="0" borderId="0" xfId="2" applyNumberFormat="1" applyFont="1" applyFill="1" applyBorder="1" applyProtection="1"/>
    <xf numFmtId="0" fontId="1" fillId="0" borderId="140" xfId="1" applyBorder="1"/>
    <xf numFmtId="0" fontId="4" fillId="0" borderId="137" xfId="1" applyFont="1" applyBorder="1"/>
    <xf numFmtId="0" fontId="5" fillId="0" borderId="137" xfId="1" applyFont="1" applyBorder="1" applyAlignment="1">
      <alignment horizontal="center" wrapText="1"/>
    </xf>
    <xf numFmtId="0" fontId="5" fillId="0" borderId="159" xfId="1" applyFont="1" applyBorder="1" applyAlignment="1">
      <alignment horizontal="center" wrapText="1"/>
    </xf>
    <xf numFmtId="0" fontId="5" fillId="0" borderId="168" xfId="1" applyFont="1" applyBorder="1" applyAlignment="1">
      <alignment horizontal="center" wrapText="1"/>
    </xf>
    <xf numFmtId="0" fontId="5" fillId="0" borderId="149" xfId="1" applyFont="1" applyBorder="1" applyAlignment="1">
      <alignment horizontal="center" wrapText="1"/>
    </xf>
    <xf numFmtId="0" fontId="5" fillId="0" borderId="144" xfId="1" applyFont="1" applyBorder="1" applyAlignment="1">
      <alignment horizontal="center" wrapText="1"/>
    </xf>
    <xf numFmtId="0" fontId="12" fillId="0" borderId="12" xfId="1" applyFont="1" applyBorder="1" applyAlignment="1">
      <alignment horizontal="left" indent="1"/>
    </xf>
    <xf numFmtId="0" fontId="12" fillId="0" borderId="12" xfId="1" applyFont="1" applyBorder="1"/>
    <xf numFmtId="0" fontId="3" fillId="7" borderId="133" xfId="2" applyNumberFormat="1" applyFont="1" applyFill="1" applyBorder="1" applyProtection="1"/>
    <xf numFmtId="37" fontId="3" fillId="5" borderId="141" xfId="2" applyNumberFormat="1" applyFont="1" applyFill="1" applyBorder="1" applyProtection="1"/>
    <xf numFmtId="0" fontId="3" fillId="7" borderId="137" xfId="2" applyNumberFormat="1" applyFont="1" applyFill="1" applyBorder="1" applyProtection="1"/>
    <xf numFmtId="0" fontId="3" fillId="7" borderId="138" xfId="2" applyNumberFormat="1" applyFont="1" applyFill="1" applyBorder="1" applyProtection="1"/>
    <xf numFmtId="0" fontId="3" fillId="7" borderId="139" xfId="2" applyNumberFormat="1" applyFont="1" applyFill="1" applyBorder="1" applyProtection="1"/>
    <xf numFmtId="0" fontId="3" fillId="7" borderId="4" xfId="2" applyNumberFormat="1" applyFont="1" applyFill="1" applyBorder="1" applyProtection="1"/>
    <xf numFmtId="0" fontId="3" fillId="7" borderId="0" xfId="2" applyNumberFormat="1" applyFont="1" applyFill="1" applyBorder="1" applyProtection="1"/>
    <xf numFmtId="0" fontId="3" fillId="7" borderId="5" xfId="2" applyNumberFormat="1" applyFont="1" applyFill="1" applyBorder="1" applyProtection="1"/>
    <xf numFmtId="0" fontId="1" fillId="0" borderId="148" xfId="1" applyBorder="1"/>
    <xf numFmtId="38" fontId="3" fillId="5" borderId="141" xfId="2" applyNumberFormat="1" applyFont="1" applyFill="1" applyBorder="1" applyProtection="1"/>
    <xf numFmtId="0" fontId="3" fillId="0" borderId="142" xfId="1" applyFont="1" applyBorder="1"/>
    <xf numFmtId="0" fontId="3" fillId="0" borderId="132" xfId="1" applyFont="1" applyBorder="1"/>
    <xf numFmtId="0" fontId="12" fillId="0" borderId="161" xfId="1" applyFont="1" applyBorder="1"/>
    <xf numFmtId="0" fontId="23" fillId="0" borderId="0" xfId="1" applyFont="1"/>
    <xf numFmtId="10" fontId="3" fillId="0" borderId="0" xfId="6" applyNumberFormat="1" applyFont="1" applyFill="1" applyBorder="1"/>
    <xf numFmtId="0" fontId="1" fillId="0" borderId="95" xfId="1" applyBorder="1"/>
    <xf numFmtId="0" fontId="3" fillId="7" borderId="155" xfId="2" applyNumberFormat="1" applyFont="1" applyFill="1" applyBorder="1" applyProtection="1"/>
    <xf numFmtId="0" fontId="3" fillId="7" borderId="135" xfId="2" applyNumberFormat="1" applyFont="1" applyFill="1" applyBorder="1" applyProtection="1"/>
    <xf numFmtId="0" fontId="3" fillId="7" borderId="136" xfId="2" applyNumberFormat="1" applyFont="1" applyFill="1" applyBorder="1" applyProtection="1"/>
    <xf numFmtId="0" fontId="3" fillId="7" borderId="62" xfId="2" applyNumberFormat="1" applyFont="1" applyFill="1" applyBorder="1" applyProtection="1"/>
    <xf numFmtId="0" fontId="3" fillId="7" borderId="169" xfId="2" applyNumberFormat="1" applyFont="1" applyFill="1" applyBorder="1" applyProtection="1"/>
    <xf numFmtId="0" fontId="3" fillId="7" borderId="9" xfId="2" applyNumberFormat="1" applyFont="1" applyFill="1" applyBorder="1" applyProtection="1"/>
    <xf numFmtId="0" fontId="3" fillId="7" borderId="101" xfId="2" applyNumberFormat="1" applyFont="1" applyFill="1" applyBorder="1" applyProtection="1"/>
    <xf numFmtId="0" fontId="3" fillId="7" borderId="11" xfId="2" applyNumberFormat="1" applyFont="1" applyFill="1" applyBorder="1" applyProtection="1"/>
    <xf numFmtId="0" fontId="1" fillId="4" borderId="155" xfId="1" applyFill="1" applyBorder="1"/>
    <xf numFmtId="0" fontId="1" fillId="4" borderId="135" xfId="1" applyFill="1" applyBorder="1"/>
    <xf numFmtId="0" fontId="1" fillId="4" borderId="136" xfId="1" applyFill="1" applyBorder="1"/>
    <xf numFmtId="0" fontId="1" fillId="4" borderId="62" xfId="1" applyFill="1" applyBorder="1"/>
    <xf numFmtId="0" fontId="1" fillId="4" borderId="0" xfId="1" applyFill="1"/>
    <xf numFmtId="0" fontId="1" fillId="4" borderId="169" xfId="1" applyFill="1" applyBorder="1"/>
    <xf numFmtId="0" fontId="1" fillId="4" borderId="9" xfId="1" applyFill="1" applyBorder="1"/>
    <xf numFmtId="0" fontId="1" fillId="4" borderId="101" xfId="1" applyFill="1" applyBorder="1"/>
    <xf numFmtId="0" fontId="1" fillId="4" borderId="11" xfId="1" applyFill="1" applyBorder="1"/>
    <xf numFmtId="0" fontId="1" fillId="3" borderId="34" xfId="1" applyFill="1" applyBorder="1"/>
    <xf numFmtId="0" fontId="1" fillId="3" borderId="19" xfId="1" applyFill="1" applyBorder="1"/>
    <xf numFmtId="0" fontId="1" fillId="3" borderId="18" xfId="1" applyFill="1" applyBorder="1"/>
    <xf numFmtId="0" fontId="1" fillId="3" borderId="62" xfId="1" applyFill="1" applyBorder="1"/>
    <xf numFmtId="0" fontId="1" fillId="3" borderId="0" xfId="1" applyFill="1"/>
    <xf numFmtId="0" fontId="1" fillId="3" borderId="169" xfId="1" applyFill="1" applyBorder="1"/>
    <xf numFmtId="0" fontId="1" fillId="3" borderId="9" xfId="1" applyFill="1" applyBorder="1"/>
    <xf numFmtId="0" fontId="1" fillId="3" borderId="35" xfId="1" applyFill="1" applyBorder="1"/>
    <xf numFmtId="0" fontId="1" fillId="3" borderId="170" xfId="1" applyFill="1" applyBorder="1"/>
    <xf numFmtId="0" fontId="24" fillId="0" borderId="0" xfId="1" applyFont="1" applyAlignment="1">
      <alignment horizontal="center" wrapText="1"/>
    </xf>
    <xf numFmtId="38" fontId="7" fillId="0" borderId="0" xfId="1" applyNumberFormat="1" applyFont="1"/>
    <xf numFmtId="0" fontId="24" fillId="0" borderId="0" xfId="1" applyFont="1" applyAlignment="1">
      <alignment horizontal="center"/>
    </xf>
    <xf numFmtId="0" fontId="7" fillId="0" borderId="0" xfId="1" applyFont="1" applyFill="1"/>
    <xf numFmtId="0" fontId="24" fillId="0" borderId="0" xfId="1" applyFont="1" applyFill="1" applyAlignment="1">
      <alignment horizontal="center" wrapText="1"/>
    </xf>
    <xf numFmtId="0" fontId="3" fillId="4" borderId="172" xfId="1" applyFont="1" applyFill="1" applyBorder="1"/>
    <xf numFmtId="0" fontId="1" fillId="4" borderId="173" xfId="1" applyFill="1" applyBorder="1"/>
    <xf numFmtId="0" fontId="3" fillId="0" borderId="174" xfId="1" applyFont="1" applyBorder="1"/>
    <xf numFmtId="37" fontId="1" fillId="0" borderId="175" xfId="1" applyNumberFormat="1" applyBorder="1"/>
    <xf numFmtId="37" fontId="1" fillId="0" borderId="176" xfId="1" applyNumberFormat="1" applyBorder="1"/>
    <xf numFmtId="0" fontId="3" fillId="0" borderId="177" xfId="1" applyFont="1" applyBorder="1"/>
    <xf numFmtId="37" fontId="1" fillId="0" borderId="178" xfId="1" applyNumberFormat="1" applyBorder="1"/>
    <xf numFmtId="0" fontId="3" fillId="0" borderId="179" xfId="1" applyFont="1" applyBorder="1" applyProtection="1">
      <protection locked="0"/>
    </xf>
    <xf numFmtId="0" fontId="3" fillId="0" borderId="0" xfId="1" applyFont="1" applyBorder="1" applyProtection="1">
      <protection locked="0"/>
    </xf>
    <xf numFmtId="14" fontId="3" fillId="0" borderId="184" xfId="1" applyNumberFormat="1" applyFont="1" applyBorder="1" applyProtection="1">
      <protection locked="0"/>
    </xf>
    <xf numFmtId="37" fontId="1" fillId="4" borderId="185" xfId="1" applyNumberFormat="1" applyFill="1" applyBorder="1"/>
    <xf numFmtId="0" fontId="1" fillId="4" borderId="185" xfId="1" applyFill="1" applyBorder="1"/>
    <xf numFmtId="0" fontId="3" fillId="0" borderId="182" xfId="1" applyFont="1" applyBorder="1"/>
    <xf numFmtId="0" fontId="4" fillId="0" borderId="186" xfId="1" applyFont="1" applyBorder="1" applyAlignment="1">
      <alignment horizontal="center" wrapText="1"/>
    </xf>
    <xf numFmtId="37" fontId="1" fillId="0" borderId="0" xfId="1" applyNumberFormat="1" applyBorder="1"/>
    <xf numFmtId="37" fontId="1" fillId="0" borderId="187" xfId="1" applyNumberFormat="1" applyBorder="1"/>
    <xf numFmtId="0" fontId="3" fillId="0" borderId="188" xfId="1" applyFont="1" applyBorder="1"/>
    <xf numFmtId="37" fontId="1" fillId="0" borderId="101" xfId="1" applyNumberFormat="1" applyBorder="1"/>
    <xf numFmtId="37" fontId="1" fillId="0" borderId="189" xfId="1" applyNumberFormat="1" applyBorder="1"/>
    <xf numFmtId="0" fontId="1" fillId="0" borderId="182" xfId="1" applyBorder="1"/>
    <xf numFmtId="0" fontId="5" fillId="0" borderId="186" xfId="3" applyFont="1" applyBorder="1" applyAlignment="1">
      <alignment horizontal="center" wrapText="1"/>
    </xf>
    <xf numFmtId="0" fontId="3" fillId="0" borderId="190" xfId="1" applyFont="1" applyBorder="1"/>
    <xf numFmtId="0" fontId="5" fillId="0" borderId="7" xfId="1" applyFont="1" applyBorder="1" applyAlignment="1">
      <alignment horizontal="centerContinuous"/>
    </xf>
    <xf numFmtId="49" fontId="1" fillId="0" borderId="47" xfId="1" quotePrefix="1" applyNumberFormat="1" applyFont="1" applyBorder="1" applyAlignment="1">
      <alignment horizontal="right"/>
    </xf>
    <xf numFmtId="49" fontId="1" fillId="0" borderId="61" xfId="9" quotePrefix="1" applyNumberFormat="1" applyFont="1" applyBorder="1" applyAlignment="1">
      <alignment horizontal="right" vertical="top"/>
    </xf>
    <xf numFmtId="49" fontId="1" fillId="0" borderId="47" xfId="1" quotePrefix="1" applyNumberFormat="1" applyFont="1" applyBorder="1" applyAlignment="1">
      <alignment horizontal="right" vertical="top"/>
    </xf>
    <xf numFmtId="49" fontId="1" fillId="0" borderId="20" xfId="1" quotePrefix="1" applyNumberFormat="1" applyFont="1" applyBorder="1" applyAlignment="1">
      <alignment horizontal="right" vertical="top"/>
    </xf>
    <xf numFmtId="49" fontId="1" fillId="0" borderId="72" xfId="1" quotePrefix="1" applyNumberFormat="1" applyFont="1" applyBorder="1" applyAlignment="1">
      <alignment horizontal="right"/>
    </xf>
    <xf numFmtId="49" fontId="1" fillId="0" borderId="20" xfId="1" quotePrefix="1" applyNumberFormat="1" applyFont="1" applyBorder="1" applyAlignment="1">
      <alignment horizontal="right"/>
    </xf>
    <xf numFmtId="0" fontId="1" fillId="2" borderId="191" xfId="1" applyFill="1" applyBorder="1" applyAlignment="1" applyProtection="1">
      <alignment horizontal="center" wrapText="1"/>
      <protection locked="0"/>
    </xf>
    <xf numFmtId="0" fontId="1" fillId="0" borderId="39" xfId="1" quotePrefix="1" applyBorder="1" applyAlignment="1">
      <alignment horizontal="right" vertical="top"/>
    </xf>
    <xf numFmtId="0" fontId="3" fillId="0" borderId="194" xfId="1" applyFont="1" applyBorder="1" applyAlignment="1">
      <alignment horizontal="center"/>
    </xf>
    <xf numFmtId="0" fontId="3" fillId="0" borderId="195" xfId="1" applyFont="1" applyBorder="1" applyAlignment="1">
      <alignment horizontal="center"/>
    </xf>
    <xf numFmtId="0" fontId="1" fillId="0" borderId="20" xfId="1" applyFont="1" applyBorder="1" applyAlignment="1">
      <alignment wrapText="1"/>
    </xf>
    <xf numFmtId="0" fontId="1" fillId="4" borderId="172" xfId="1" applyFill="1" applyBorder="1"/>
    <xf numFmtId="0" fontId="1" fillId="0" borderId="196" xfId="1" applyBorder="1"/>
    <xf numFmtId="37" fontId="1" fillId="0" borderId="197" xfId="1" applyNumberFormat="1" applyBorder="1"/>
    <xf numFmtId="0" fontId="1" fillId="0" borderId="174" xfId="1" applyBorder="1"/>
    <xf numFmtId="0" fontId="1" fillId="0" borderId="198" xfId="1" applyBorder="1"/>
    <xf numFmtId="37" fontId="1" fillId="0" borderId="184" xfId="1" applyNumberFormat="1" applyBorder="1"/>
    <xf numFmtId="0" fontId="5" fillId="0" borderId="199" xfId="3" applyFont="1" applyBorder="1" applyAlignment="1">
      <alignment horizontal="center" wrapText="1"/>
    </xf>
    <xf numFmtId="0" fontId="7" fillId="0" borderId="0" xfId="20" applyFont="1"/>
    <xf numFmtId="0" fontId="7" fillId="0" borderId="0" xfId="20" applyFont="1" applyAlignment="1">
      <alignment horizontal="center"/>
    </xf>
    <xf numFmtId="0" fontId="25" fillId="4" borderId="200" xfId="20" applyFont="1" applyFill="1" applyBorder="1"/>
    <xf numFmtId="0" fontId="7" fillId="4" borderId="200" xfId="20" applyFont="1" applyFill="1" applyBorder="1" applyAlignment="1">
      <alignment horizontal="center"/>
    </xf>
    <xf numFmtId="0" fontId="7" fillId="0" borderId="200" xfId="20" applyFont="1" applyBorder="1"/>
    <xf numFmtId="0" fontId="7" fillId="0" borderId="201" xfId="20" applyFont="1" applyBorder="1"/>
    <xf numFmtId="0" fontId="3" fillId="0" borderId="203" xfId="1" applyFont="1" applyBorder="1" applyAlignment="1">
      <alignment vertical="top"/>
    </xf>
    <xf numFmtId="0" fontId="3" fillId="0" borderId="204" xfId="1" applyFont="1" applyBorder="1" applyAlignment="1">
      <alignment vertical="top"/>
    </xf>
    <xf numFmtId="0" fontId="1" fillId="0" borderId="0" xfId="1" applyFont="1" applyAlignment="1">
      <alignment vertical="top"/>
    </xf>
    <xf numFmtId="0" fontId="1" fillId="0" borderId="28" xfId="1" applyFont="1" applyBorder="1" applyAlignment="1">
      <alignment vertical="center"/>
    </xf>
    <xf numFmtId="0" fontId="1" fillId="2" borderId="140" xfId="1" applyFont="1" applyFill="1" applyBorder="1" applyAlignment="1" applyProtection="1">
      <alignment wrapText="1"/>
      <protection locked="0"/>
    </xf>
    <xf numFmtId="10" fontId="3" fillId="2" borderId="61" xfId="6" applyNumberFormat="1" applyFont="1" applyFill="1" applyBorder="1" applyAlignment="1" applyProtection="1">
      <alignment horizontal="center"/>
      <protection locked="0"/>
    </xf>
    <xf numFmtId="37" fontId="1" fillId="0" borderId="37" xfId="16" applyFont="1" applyBorder="1" applyAlignment="1">
      <alignment horizontal="left" indent="1"/>
    </xf>
    <xf numFmtId="37" fontId="1" fillId="0" borderId="67" xfId="16" applyFont="1" applyBorder="1" applyAlignment="1">
      <alignment horizontal="left" wrapText="1" indent="1"/>
    </xf>
    <xf numFmtId="37" fontId="5" fillId="0" borderId="12" xfId="15" applyFont="1" applyBorder="1" applyAlignment="1">
      <alignment horizontal="centerContinuous"/>
    </xf>
    <xf numFmtId="0" fontId="7" fillId="0" borderId="205" xfId="20" applyFont="1" applyBorder="1"/>
    <xf numFmtId="0" fontId="7" fillId="0" borderId="61" xfId="20" applyFont="1" applyBorder="1"/>
    <xf numFmtId="0" fontId="7" fillId="0" borderId="8" xfId="20" applyFont="1" applyBorder="1"/>
    <xf numFmtId="0" fontId="7" fillId="4" borderId="205" xfId="20" applyFont="1" applyFill="1" applyBorder="1"/>
    <xf numFmtId="0" fontId="7" fillId="0" borderId="192" xfId="20" applyFont="1" applyBorder="1"/>
    <xf numFmtId="0" fontId="1" fillId="0" borderId="0" xfId="1" applyFont="1"/>
    <xf numFmtId="0" fontId="1" fillId="7" borderId="30" xfId="2" applyNumberFormat="1" applyFont="1" applyFill="1" applyBorder="1" applyProtection="1"/>
    <xf numFmtId="37" fontId="4" fillId="5" borderId="28" xfId="2" applyNumberFormat="1" applyFont="1" applyFill="1" applyBorder="1" applyAlignment="1" applyProtection="1">
      <alignment horizontal="center" shrinkToFit="1"/>
    </xf>
    <xf numFmtId="37" fontId="4" fillId="5" borderId="28" xfId="2" applyNumberFormat="1" applyFont="1" applyFill="1" applyBorder="1" applyAlignment="1" applyProtection="1">
      <alignment horizontal="center"/>
    </xf>
    <xf numFmtId="0" fontId="4" fillId="7" borderId="30" xfId="2" applyNumberFormat="1" applyFont="1" applyFill="1" applyBorder="1" applyProtection="1"/>
    <xf numFmtId="0" fontId="1" fillId="2" borderId="8" xfId="1" applyFont="1" applyFill="1" applyBorder="1" applyAlignment="1" applyProtection="1">
      <alignment wrapText="1"/>
      <protection locked="0"/>
    </xf>
    <xf numFmtId="0" fontId="7" fillId="0" borderId="206" xfId="20" applyFont="1" applyBorder="1"/>
    <xf numFmtId="0" fontId="5" fillId="0" borderId="207" xfId="1" applyFont="1" applyBorder="1" applyAlignment="1">
      <alignment horizontal="center" wrapText="1"/>
    </xf>
    <xf numFmtId="0" fontId="1" fillId="0" borderId="2" xfId="1" applyFont="1" applyBorder="1"/>
    <xf numFmtId="0" fontId="5" fillId="0" borderId="208" xfId="1" applyFont="1" applyBorder="1" applyAlignment="1">
      <alignment horizontal="center" wrapText="1"/>
    </xf>
    <xf numFmtId="0" fontId="27" fillId="0" borderId="206" xfId="0" quotePrefix="1" applyFont="1" applyBorder="1" applyAlignment="1">
      <alignment wrapText="1"/>
    </xf>
    <xf numFmtId="0" fontId="27" fillId="0" borderId="206" xfId="0" quotePrefix="1" applyFont="1" applyBorder="1" applyAlignment="1">
      <alignment horizontal="center" wrapText="1"/>
    </xf>
    <xf numFmtId="0" fontId="27" fillId="0" borderId="206" xfId="0" applyFont="1" applyBorder="1" applyAlignment="1">
      <alignment horizontal="center" wrapText="1"/>
    </xf>
    <xf numFmtId="49" fontId="4" fillId="2" borderId="206" xfId="28" applyNumberFormat="1" applyFont="1" applyFill="1" applyBorder="1" applyAlignment="1" applyProtection="1">
      <alignment wrapText="1"/>
      <protection locked="0"/>
    </xf>
    <xf numFmtId="168" fontId="4" fillId="2" borderId="206" xfId="28" applyNumberFormat="1" applyFont="1" applyFill="1" applyBorder="1" applyProtection="1">
      <protection locked="0"/>
    </xf>
    <xf numFmtId="37" fontId="4" fillId="2" borderId="206" xfId="28" applyNumberFormat="1" applyFont="1" applyFill="1" applyBorder="1" applyProtection="1">
      <protection locked="0"/>
    </xf>
    <xf numFmtId="37" fontId="20" fillId="2" borderId="206" xfId="0" applyNumberFormat="1" applyFont="1" applyFill="1" applyBorder="1" applyAlignment="1" applyProtection="1">
      <alignment horizontal="right"/>
      <protection locked="0"/>
    </xf>
    <xf numFmtId="37" fontId="4" fillId="5" borderId="206" xfId="28" applyNumberFormat="1" applyFont="1" applyFill="1" applyBorder="1" applyAlignment="1">
      <alignment horizontal="right"/>
    </xf>
    <xf numFmtId="0" fontId="5" fillId="0" borderId="0" xfId="1" applyFont="1" applyBorder="1"/>
    <xf numFmtId="14" fontId="5" fillId="0" borderId="0" xfId="1" applyNumberFormat="1" applyFont="1" applyBorder="1"/>
    <xf numFmtId="0" fontId="3" fillId="0" borderId="61" xfId="1" applyFont="1" applyBorder="1" applyAlignment="1">
      <alignment horizontal="right"/>
    </xf>
    <xf numFmtId="0" fontId="1" fillId="0" borderId="61" xfId="1" applyFont="1" applyBorder="1" applyAlignment="1">
      <alignment horizontal="right"/>
    </xf>
    <xf numFmtId="0" fontId="1" fillId="0" borderId="97" xfId="1" applyFont="1" applyBorder="1" applyAlignment="1">
      <alignment horizontal="right"/>
    </xf>
    <xf numFmtId="0" fontId="1" fillId="0" borderId="209" xfId="1" applyFont="1" applyBorder="1" applyAlignment="1">
      <alignment vertical="center"/>
    </xf>
    <xf numFmtId="37" fontId="1" fillId="5" borderId="28" xfId="2" applyNumberFormat="1" applyFont="1" applyFill="1" applyBorder="1" applyAlignment="1" applyProtection="1">
      <alignment horizontal="center"/>
    </xf>
    <xf numFmtId="170" fontId="1" fillId="5" borderId="28" xfId="2" applyNumberFormat="1" applyFont="1" applyFill="1" applyBorder="1" applyAlignment="1" applyProtection="1">
      <alignment horizontal="center"/>
    </xf>
    <xf numFmtId="37" fontId="1" fillId="2" borderId="84" xfId="2" applyNumberFormat="1" applyFont="1" applyFill="1" applyBorder="1" applyProtection="1">
      <protection locked="0"/>
    </xf>
    <xf numFmtId="37" fontId="1" fillId="2" borderId="85" xfId="2" applyNumberFormat="1" applyFont="1" applyFill="1" applyBorder="1" applyProtection="1">
      <protection locked="0"/>
    </xf>
    <xf numFmtId="0" fontId="1" fillId="0" borderId="0" xfId="1" applyAlignment="1">
      <alignment wrapText="1"/>
    </xf>
    <xf numFmtId="0" fontId="1" fillId="0" borderId="0" xfId="1" applyAlignment="1">
      <alignment horizontal="right"/>
    </xf>
    <xf numFmtId="0" fontId="1" fillId="0" borderId="0" xfId="1" quotePrefix="1"/>
    <xf numFmtId="0" fontId="5" fillId="0" borderId="212" xfId="1" applyFont="1" applyBorder="1" applyAlignment="1">
      <alignment horizontal="center"/>
    </xf>
    <xf numFmtId="0" fontId="12" fillId="0" borderId="0" xfId="29" applyAlignment="1">
      <alignment horizontal="center"/>
    </xf>
    <xf numFmtId="0" fontId="1" fillId="0" borderId="0" xfId="1" applyAlignment="1">
      <alignment horizontal="center"/>
    </xf>
    <xf numFmtId="0" fontId="1" fillId="0" borderId="6" xfId="5" applyFont="1" applyBorder="1" applyAlignment="1">
      <alignment horizontal="centerContinuous"/>
    </xf>
    <xf numFmtId="0" fontId="1" fillId="0" borderId="60" xfId="1" applyFont="1" applyBorder="1"/>
    <xf numFmtId="0" fontId="27" fillId="0" borderId="206" xfId="0" quotePrefix="1" applyFont="1" applyFill="1" applyBorder="1" applyAlignment="1">
      <alignment horizontal="center" wrapText="1"/>
    </xf>
    <xf numFmtId="0" fontId="27" fillId="0" borderId="206" xfId="0" applyFont="1" applyFill="1" applyBorder="1" applyAlignment="1">
      <alignment horizontal="center" wrapText="1"/>
    </xf>
    <xf numFmtId="37" fontId="3" fillId="2" borderId="217" xfId="2" applyNumberFormat="1" applyFont="1" applyFill="1" applyBorder="1" applyAlignment="1" applyProtection="1">
      <alignment wrapText="1"/>
      <protection locked="0"/>
    </xf>
    <xf numFmtId="0" fontId="1" fillId="0" borderId="94" xfId="10" applyFont="1" applyBorder="1" applyAlignment="1">
      <alignment horizontal="left" indent="1"/>
    </xf>
    <xf numFmtId="0" fontId="1" fillId="0" borderId="34" xfId="10" applyFont="1" applyBorder="1"/>
    <xf numFmtId="0" fontId="1" fillId="0" borderId="9" xfId="10" applyFont="1" applyBorder="1"/>
    <xf numFmtId="0" fontId="4" fillId="0" borderId="0" xfId="1" applyFont="1" applyBorder="1"/>
    <xf numFmtId="0" fontId="3" fillId="0" borderId="218" xfId="1" applyFont="1" applyBorder="1"/>
    <xf numFmtId="0" fontId="3" fillId="2" borderId="212" xfId="1" applyFont="1" applyFill="1" applyBorder="1" applyAlignment="1" applyProtection="1">
      <alignment horizontal="center"/>
      <protection locked="0"/>
    </xf>
    <xf numFmtId="0" fontId="1" fillId="0" borderId="13" xfId="1" applyFont="1" applyBorder="1"/>
    <xf numFmtId="0" fontId="4" fillId="0" borderId="12" xfId="1" applyFont="1" applyBorder="1" applyAlignment="1">
      <alignment horizontal="center" wrapText="1"/>
    </xf>
    <xf numFmtId="0" fontId="20" fillId="0" borderId="12" xfId="1" applyFont="1" applyBorder="1" applyAlignment="1">
      <alignment horizontal="center" wrapText="1"/>
    </xf>
    <xf numFmtId="0" fontId="20" fillId="0" borderId="12" xfId="1" applyFont="1" applyBorder="1" applyAlignment="1">
      <alignment horizontal="center"/>
    </xf>
    <xf numFmtId="0" fontId="27" fillId="0" borderId="158" xfId="1" applyFont="1" applyBorder="1"/>
    <xf numFmtId="0" fontId="1" fillId="0" borderId="6" xfId="1" applyFont="1" applyBorder="1" applyAlignment="1">
      <alignment horizontal="centerContinuous"/>
    </xf>
    <xf numFmtId="37" fontId="5" fillId="5" borderId="213" xfId="2" applyNumberFormat="1" applyFont="1" applyFill="1" applyBorder="1" applyProtection="1"/>
    <xf numFmtId="38" fontId="5" fillId="5" borderId="214" xfId="1" applyNumberFormat="1" applyFont="1" applyFill="1" applyBorder="1"/>
    <xf numFmtId="38" fontId="5" fillId="9" borderId="210" xfId="1" applyNumberFormat="1" applyFont="1" applyFill="1" applyBorder="1"/>
    <xf numFmtId="38" fontId="5" fillId="5" borderId="212" xfId="1" applyNumberFormat="1" applyFont="1" applyFill="1" applyBorder="1"/>
    <xf numFmtId="2" fontId="5" fillId="0" borderId="0" xfId="1" applyNumberFormat="1" applyFont="1" applyAlignment="1">
      <alignment horizontal="right"/>
    </xf>
    <xf numFmtId="38" fontId="5" fillId="9" borderId="61" xfId="1" applyNumberFormat="1" applyFont="1" applyFill="1" applyBorder="1"/>
    <xf numFmtId="38" fontId="5" fillId="9" borderId="8" xfId="1" applyNumberFormat="1" applyFont="1" applyFill="1" applyBorder="1"/>
    <xf numFmtId="38" fontId="5" fillId="5" borderId="216" xfId="1" applyNumberFormat="1" applyFont="1" applyFill="1" applyBorder="1"/>
    <xf numFmtId="37" fontId="5" fillId="0" borderId="0" xfId="1" applyNumberFormat="1" applyFont="1"/>
    <xf numFmtId="171" fontId="5" fillId="5" borderId="215" xfId="1" applyNumberFormat="1" applyFont="1" applyFill="1" applyBorder="1"/>
    <xf numFmtId="37" fontId="3" fillId="2" borderId="219" xfId="2" applyNumberFormat="1" applyFont="1" applyFill="1" applyBorder="1" applyAlignment="1" applyProtection="1">
      <alignment wrapText="1"/>
      <protection locked="0"/>
    </xf>
    <xf numFmtId="0" fontId="7" fillId="0" borderId="171" xfId="20" applyFont="1" applyFill="1" applyBorder="1"/>
    <xf numFmtId="0" fontId="7" fillId="0" borderId="220" xfId="20" applyFont="1" applyBorder="1"/>
    <xf numFmtId="0" fontId="1" fillId="0" borderId="61" xfId="1" applyFont="1" applyBorder="1" applyAlignment="1">
      <alignment wrapText="1"/>
    </xf>
    <xf numFmtId="0" fontId="1" fillId="0" borderId="221" xfId="1" applyFont="1" applyBorder="1" applyAlignment="1">
      <alignment wrapText="1"/>
    </xf>
    <xf numFmtId="0" fontId="3" fillId="0" borderId="221" xfId="1" applyFont="1" applyBorder="1" applyAlignment="1">
      <alignment horizontal="right" vertical="top"/>
    </xf>
    <xf numFmtId="0" fontId="1" fillId="0" borderId="8" xfId="1" applyFont="1" applyBorder="1" applyAlignment="1">
      <alignment wrapText="1"/>
    </xf>
    <xf numFmtId="0" fontId="3" fillId="0" borderId="8" xfId="1" applyFont="1" applyBorder="1" applyAlignment="1">
      <alignment horizontal="right" vertical="top"/>
    </xf>
    <xf numFmtId="37" fontId="3" fillId="5" borderId="220" xfId="1" applyNumberFormat="1" applyFont="1" applyFill="1" applyBorder="1" applyProtection="1"/>
    <xf numFmtId="37" fontId="3" fillId="5" borderId="220" xfId="2" applyNumberFormat="1" applyFont="1" applyFill="1" applyBorder="1" applyProtection="1"/>
    <xf numFmtId="37" fontId="3" fillId="5" borderId="8" xfId="1" applyNumberFormat="1" applyFont="1" applyFill="1" applyBorder="1" applyProtection="1"/>
    <xf numFmtId="0" fontId="5" fillId="0" borderId="140" xfId="1" applyFont="1" applyBorder="1"/>
    <xf numFmtId="0" fontId="1" fillId="0" borderId="222" xfId="1" applyFont="1" applyBorder="1" applyAlignment="1">
      <alignment horizontal="centerContinuous"/>
    </xf>
    <xf numFmtId="0" fontId="3" fillId="0" borderId="223" xfId="1" applyFont="1" applyBorder="1"/>
    <xf numFmtId="0" fontId="3" fillId="0" borderId="224" xfId="1" applyFont="1" applyBorder="1"/>
    <xf numFmtId="170" fontId="1" fillId="2" borderId="28" xfId="2" applyNumberFormat="1" applyFont="1" applyFill="1" applyBorder="1" applyAlignment="1" applyProtection="1">
      <alignment horizontal="center"/>
      <protection locked="0"/>
    </xf>
    <xf numFmtId="0" fontId="1" fillId="4" borderId="172" xfId="1" applyFont="1" applyFill="1" applyBorder="1"/>
    <xf numFmtId="0" fontId="1" fillId="0" borderId="188" xfId="1" applyFont="1" applyBorder="1"/>
    <xf numFmtId="37" fontId="1" fillId="2" borderId="212" xfId="2" applyNumberFormat="1" applyFont="1" applyFill="1" applyBorder="1" applyProtection="1">
      <protection locked="0"/>
    </xf>
    <xf numFmtId="0" fontId="1" fillId="0" borderId="98" xfId="5" quotePrefix="1" applyFont="1" applyBorder="1" applyAlignment="1">
      <alignment horizontal="right" vertical="top"/>
    </xf>
    <xf numFmtId="0" fontId="7" fillId="0" borderId="225" xfId="20" applyFont="1" applyBorder="1"/>
    <xf numFmtId="167" fontId="3" fillId="5" borderId="12" xfId="2" applyNumberFormat="1" applyFont="1" applyFill="1" applyBorder="1" applyProtection="1"/>
    <xf numFmtId="167" fontId="12" fillId="5" borderId="28" xfId="6" applyNumberFormat="1" applyFont="1" applyFill="1" applyBorder="1" applyAlignment="1">
      <alignment shrinkToFit="1"/>
    </xf>
    <xf numFmtId="167" fontId="3" fillId="5" borderId="148" xfId="6" applyNumberFormat="1" applyFont="1" applyFill="1" applyBorder="1" applyProtection="1"/>
    <xf numFmtId="167" fontId="5" fillId="5" borderId="148" xfId="6" applyNumberFormat="1" applyFont="1" applyFill="1" applyBorder="1" applyProtection="1"/>
    <xf numFmtId="167" fontId="3" fillId="5" borderId="148" xfId="6" applyNumberFormat="1" applyFont="1" applyFill="1" applyBorder="1"/>
    <xf numFmtId="167" fontId="3" fillId="5" borderId="134" xfId="6" applyNumberFormat="1" applyFont="1" applyFill="1" applyBorder="1" applyProtection="1"/>
    <xf numFmtId="37" fontId="3" fillId="5" borderId="226" xfId="2" applyNumberFormat="1" applyFont="1" applyFill="1" applyBorder="1" applyAlignment="1" applyProtection="1"/>
    <xf numFmtId="167" fontId="4" fillId="5" borderId="27" xfId="5" applyNumberFormat="1" applyFont="1" applyFill="1" applyBorder="1" applyAlignment="1"/>
    <xf numFmtId="167" fontId="3" fillId="5" borderId="12" xfId="6" applyNumberFormat="1" applyFont="1" applyFill="1" applyBorder="1" applyAlignment="1" applyProtection="1">
      <alignment horizontal="right"/>
    </xf>
    <xf numFmtId="167" fontId="3" fillId="5" borderId="86" xfId="6" applyNumberFormat="1" applyFont="1" applyFill="1" applyBorder="1" applyAlignment="1" applyProtection="1">
      <alignment horizontal="right"/>
    </xf>
    <xf numFmtId="9" fontId="3" fillId="5" borderId="47" xfId="6" quotePrefix="1" applyNumberFormat="1" applyFont="1" applyFill="1" applyBorder="1" applyAlignment="1" applyProtection="1">
      <alignment horizontal="right" wrapText="1"/>
    </xf>
    <xf numFmtId="0" fontId="5" fillId="0" borderId="0" xfId="10" applyFont="1" applyFill="1" applyBorder="1" applyAlignment="1">
      <alignment horizontal="center" wrapText="1"/>
    </xf>
    <xf numFmtId="0" fontId="3" fillId="0" borderId="0" xfId="2" applyNumberFormat="1" applyFont="1" applyFill="1" applyBorder="1" applyProtection="1"/>
    <xf numFmtId="37" fontId="3" fillId="0" borderId="0" xfId="11" applyNumberFormat="1" applyFont="1" applyFill="1" applyBorder="1" applyProtection="1">
      <protection locked="0"/>
    </xf>
    <xf numFmtId="0" fontId="3" fillId="7" borderId="227" xfId="2" applyNumberFormat="1" applyFont="1" applyFill="1" applyBorder="1" applyProtection="1"/>
    <xf numFmtId="37" fontId="3" fillId="5" borderId="228" xfId="11" applyNumberFormat="1" applyFont="1" applyFill="1" applyBorder="1" applyProtection="1"/>
    <xf numFmtId="37" fontId="3" fillId="2" borderId="202" xfId="2" applyNumberFormat="1" applyFont="1" applyFill="1" applyBorder="1" applyAlignment="1" applyProtection="1">
      <alignment wrapText="1"/>
      <protection locked="0"/>
    </xf>
    <xf numFmtId="0" fontId="3" fillId="0" borderId="0" xfId="5" applyBorder="1"/>
    <xf numFmtId="0" fontId="5" fillId="0" borderId="0" xfId="5" applyFont="1" applyBorder="1"/>
    <xf numFmtId="10" fontId="1" fillId="0" borderId="0" xfId="2" applyNumberFormat="1" applyFont="1" applyFill="1" applyBorder="1" applyProtection="1"/>
    <xf numFmtId="0" fontId="1" fillId="0" borderId="0" xfId="1" applyAlignment="1">
      <alignment wrapText="1"/>
    </xf>
    <xf numFmtId="0" fontId="1" fillId="4" borderId="192" xfId="1" applyFill="1" applyBorder="1" applyAlignment="1" applyProtection="1">
      <alignment horizontal="center" wrapText="1"/>
    </xf>
    <xf numFmtId="0" fontId="1" fillId="4" borderId="193" xfId="1" applyFill="1" applyBorder="1" applyAlignment="1" applyProtection="1">
      <alignment horizontal="center" wrapText="1"/>
    </xf>
    <xf numFmtId="0" fontId="1" fillId="0" borderId="231" xfId="1" quotePrefix="1" applyBorder="1" applyAlignment="1">
      <alignment horizontal="right"/>
    </xf>
    <xf numFmtId="0" fontId="1" fillId="0" borderId="230" xfId="1" quotePrefix="1" applyBorder="1" applyAlignment="1">
      <alignment horizontal="right"/>
    </xf>
    <xf numFmtId="0" fontId="3" fillId="2" borderId="6" xfId="13" applyFill="1" applyBorder="1" applyAlignment="1" applyProtection="1">
      <alignment horizontal="left" wrapText="1"/>
      <protection locked="0"/>
    </xf>
    <xf numFmtId="6" fontId="1" fillId="2" borderId="12" xfId="14" applyNumberFormat="1" applyFont="1" applyFill="1" applyBorder="1" applyProtection="1">
      <protection locked="0"/>
    </xf>
    <xf numFmtId="168" fontId="1" fillId="2" borderId="12" xfId="1" applyNumberFormat="1" applyFont="1" applyFill="1" applyBorder="1" applyProtection="1">
      <protection locked="0"/>
    </xf>
    <xf numFmtId="0" fontId="3" fillId="0" borderId="0" xfId="1" applyFont="1" applyBorder="1"/>
    <xf numFmtId="37" fontId="3" fillId="5" borderId="0" xfId="2" applyNumberFormat="1" applyFont="1" applyFill="1" applyBorder="1" applyProtection="1"/>
    <xf numFmtId="37" fontId="3" fillId="2" borderId="233" xfId="2" applyNumberFormat="1" applyFont="1" applyFill="1" applyBorder="1" applyAlignment="1" applyProtection="1">
      <alignment wrapText="1"/>
      <protection locked="0"/>
    </xf>
    <xf numFmtId="37" fontId="3" fillId="2" borderId="234" xfId="2" applyNumberFormat="1" applyFont="1" applyFill="1" applyBorder="1" applyAlignment="1" applyProtection="1">
      <alignment wrapText="1"/>
      <protection locked="0"/>
    </xf>
    <xf numFmtId="0" fontId="9" fillId="0" borderId="0" xfId="1" applyFont="1" applyBorder="1" applyAlignment="1">
      <alignment horizontal="right"/>
    </xf>
    <xf numFmtId="0" fontId="9" fillId="0" borderId="0" xfId="1" applyFont="1" applyBorder="1"/>
    <xf numFmtId="0" fontId="1" fillId="0" borderId="0" xfId="5" applyFont="1" applyBorder="1" applyAlignment="1">
      <alignment horizontal="left"/>
    </xf>
    <xf numFmtId="0" fontId="3" fillId="0" borderId="0" xfId="5" applyBorder="1" applyAlignment="1">
      <alignment horizontal="right"/>
    </xf>
    <xf numFmtId="0" fontId="3" fillId="0" borderId="0" xfId="5" applyBorder="1" applyAlignment="1">
      <alignment horizontal="center"/>
    </xf>
    <xf numFmtId="0" fontId="1" fillId="0" borderId="0" xfId="5" applyFont="1" applyBorder="1" applyAlignment="1">
      <alignment horizontal="right"/>
    </xf>
    <xf numFmtId="0" fontId="3" fillId="0" borderId="0" xfId="1" applyFont="1" applyBorder="1" applyAlignment="1">
      <alignment horizontal="right"/>
    </xf>
    <xf numFmtId="0" fontId="1" fillId="0" borderId="0" xfId="1" applyFont="1" applyBorder="1" applyAlignment="1">
      <alignment horizontal="right" wrapText="1"/>
    </xf>
    <xf numFmtId="0" fontId="1" fillId="0" borderId="0" xfId="1" applyFont="1" applyBorder="1"/>
    <xf numFmtId="170" fontId="3" fillId="2" borderId="28" xfId="11" applyNumberFormat="1" applyFont="1" applyFill="1" applyBorder="1" applyProtection="1">
      <protection locked="0"/>
    </xf>
    <xf numFmtId="0" fontId="1" fillId="0" borderId="98" xfId="1" quotePrefix="1" applyFont="1" applyBorder="1" applyAlignment="1">
      <alignment horizontal="right" vertical="top"/>
    </xf>
    <xf numFmtId="0" fontId="1" fillId="0" borderId="29" xfId="1" applyFont="1" applyBorder="1" applyAlignment="1">
      <alignment horizontal="left"/>
    </xf>
    <xf numFmtId="0" fontId="5" fillId="0" borderId="40" xfId="1" applyFont="1" applyBorder="1" applyAlignment="1">
      <alignment horizontal="left"/>
    </xf>
    <xf numFmtId="0" fontId="5" fillId="0" borderId="236" xfId="1" applyFont="1" applyBorder="1" applyAlignment="1">
      <alignment horizontal="centerContinuous"/>
    </xf>
    <xf numFmtId="37" fontId="5" fillId="0" borderId="238" xfId="1" applyNumberFormat="1" applyFont="1" applyBorder="1" applyAlignment="1">
      <alignment horizontal="center"/>
    </xf>
    <xf numFmtId="0" fontId="5" fillId="0" borderId="240" xfId="1" applyFont="1" applyBorder="1"/>
    <xf numFmtId="14" fontId="5" fillId="0" borderId="241" xfId="1" applyNumberFormat="1" applyFont="1" applyBorder="1"/>
    <xf numFmtId="0" fontId="1" fillId="0" borderId="239" xfId="1" applyFont="1" applyBorder="1"/>
    <xf numFmtId="0" fontId="7" fillId="0" borderId="242" xfId="20" applyFont="1" applyBorder="1"/>
    <xf numFmtId="170" fontId="1" fillId="2" borderId="64" xfId="2" applyNumberFormat="1" applyFont="1" applyFill="1" applyBorder="1" applyProtection="1">
      <protection locked="0"/>
    </xf>
    <xf numFmtId="0" fontId="1" fillId="0" borderId="0" xfId="1" applyFill="1"/>
    <xf numFmtId="0" fontId="1" fillId="0" borderId="101" xfId="1" applyFont="1" applyFill="1" applyBorder="1" applyAlignment="1">
      <alignment wrapText="1"/>
    </xf>
    <xf numFmtId="37" fontId="3" fillId="2" borderId="238" xfId="2" applyNumberFormat="1" applyFont="1" applyFill="1" applyBorder="1" applyAlignment="1" applyProtection="1">
      <alignment wrapText="1"/>
      <protection locked="0"/>
    </xf>
    <xf numFmtId="49" fontId="1" fillId="0" borderId="212" xfId="1" quotePrefix="1" applyNumberFormat="1" applyBorder="1" applyAlignment="1">
      <alignment horizontal="right"/>
    </xf>
    <xf numFmtId="0" fontId="1" fillId="2" borderId="245" xfId="1" applyFill="1" applyBorder="1" applyAlignment="1" applyProtection="1">
      <alignment horizontal="center" wrapText="1"/>
      <protection locked="0"/>
    </xf>
    <xf numFmtId="0" fontId="1" fillId="2" borderId="246" xfId="1" applyFill="1" applyBorder="1" applyAlignment="1" applyProtection="1">
      <alignment horizontal="center" wrapText="1"/>
      <protection locked="0"/>
    </xf>
    <xf numFmtId="0" fontId="3" fillId="2" borderId="6" xfId="1" applyFont="1" applyFill="1" applyBorder="1" applyAlignment="1" applyProtection="1">
      <alignment horizontal="left"/>
      <protection locked="0"/>
    </xf>
    <xf numFmtId="0" fontId="5" fillId="0" borderId="248" xfId="1" applyFont="1" applyBorder="1" applyAlignment="1">
      <alignment horizontal="left"/>
    </xf>
    <xf numFmtId="0" fontId="5" fillId="0" borderId="247" xfId="1" applyFont="1" applyBorder="1" applyAlignment="1">
      <alignment horizontal="center" wrapText="1"/>
    </xf>
    <xf numFmtId="0" fontId="5" fillId="0" borderId="212" xfId="1" applyFont="1" applyBorder="1" applyAlignment="1">
      <alignment horizontal="center" wrapText="1"/>
    </xf>
    <xf numFmtId="0" fontId="9" fillId="0" borderId="212" xfId="1" applyFont="1" applyBorder="1" applyAlignment="1">
      <alignment horizontal="center" wrapText="1"/>
    </xf>
    <xf numFmtId="0" fontId="3" fillId="0" borderId="248" xfId="1" applyFont="1" applyBorder="1" applyAlignment="1">
      <alignment horizontal="centerContinuous"/>
    </xf>
    <xf numFmtId="0" fontId="28" fillId="0" borderId="0" xfId="1" applyFont="1"/>
    <xf numFmtId="170" fontId="4" fillId="2" borderId="206" xfId="28" applyNumberFormat="1" applyFont="1" applyFill="1" applyBorder="1" applyProtection="1">
      <protection locked="0"/>
    </xf>
    <xf numFmtId="49" fontId="4" fillId="2" borderId="212" xfId="28" applyNumberFormat="1" applyFont="1" applyFill="1" applyBorder="1" applyAlignment="1" applyProtection="1">
      <alignment wrapText="1"/>
      <protection locked="0"/>
    </xf>
    <xf numFmtId="168" fontId="4" fillId="2" borderId="212" xfId="28" applyNumberFormat="1" applyFont="1" applyFill="1" applyBorder="1" applyProtection="1">
      <protection locked="0"/>
    </xf>
    <xf numFmtId="37" fontId="4" fillId="2" borderId="212" xfId="28" applyNumberFormat="1" applyFont="1" applyFill="1" applyBorder="1" applyProtection="1">
      <protection locked="0"/>
    </xf>
    <xf numFmtId="170" fontId="4" fillId="2" borderId="212" xfId="28" applyNumberFormat="1" applyFont="1" applyFill="1" applyBorder="1" applyProtection="1">
      <protection locked="0"/>
    </xf>
    <xf numFmtId="37" fontId="20" fillId="2" borderId="212" xfId="0" applyNumberFormat="1" applyFont="1" applyFill="1" applyBorder="1" applyAlignment="1" applyProtection="1">
      <alignment horizontal="right"/>
      <protection locked="0"/>
    </xf>
    <xf numFmtId="0" fontId="1" fillId="2" borderId="6" xfId="1" applyFont="1" applyFill="1" applyBorder="1" applyAlignment="1" applyProtection="1">
      <alignment horizontal="left"/>
      <protection locked="0"/>
    </xf>
    <xf numFmtId="37" fontId="3" fillId="2" borderId="249" xfId="2" applyNumberFormat="1" applyFont="1" applyFill="1" applyBorder="1" applyProtection="1">
      <protection locked="0"/>
    </xf>
    <xf numFmtId="0" fontId="3" fillId="2" borderId="250" xfId="1" applyFont="1" applyFill="1" applyBorder="1" applyAlignment="1" applyProtection="1">
      <alignment wrapText="1"/>
      <protection locked="0"/>
    </xf>
    <xf numFmtId="0" fontId="3" fillId="7" borderId="238" xfId="2" applyNumberFormat="1" applyFont="1" applyFill="1" applyBorder="1" applyProtection="1"/>
    <xf numFmtId="37" fontId="3" fillId="2" borderId="251" xfId="11" applyNumberFormat="1" applyFont="1" applyFill="1" applyBorder="1" applyProtection="1">
      <protection locked="0"/>
    </xf>
    <xf numFmtId="37" fontId="3" fillId="2" borderId="249" xfId="11" applyNumberFormat="1" applyFont="1" applyFill="1" applyBorder="1" applyProtection="1">
      <protection locked="0"/>
    </xf>
    <xf numFmtId="37" fontId="3" fillId="2" borderId="251" xfId="2" applyNumberFormat="1" applyFont="1" applyFill="1" applyBorder="1" applyProtection="1">
      <protection locked="0"/>
    </xf>
    <xf numFmtId="0" fontId="3" fillId="0" borderId="62" xfId="5" applyBorder="1" applyAlignment="1">
      <alignment horizontal="left"/>
    </xf>
    <xf numFmtId="0" fontId="3" fillId="0" borderId="17" xfId="1" applyFont="1" applyBorder="1" applyAlignment="1">
      <alignment vertical="top" wrapText="1"/>
    </xf>
    <xf numFmtId="0" fontId="3" fillId="0" borderId="6" xfId="1" applyFont="1" applyBorder="1" applyAlignment="1">
      <alignment vertical="top" wrapText="1"/>
    </xf>
    <xf numFmtId="37" fontId="3" fillId="2" borderId="6" xfId="2" applyNumberFormat="1" applyFont="1" applyFill="1" applyBorder="1" applyAlignment="1" applyProtection="1">
      <alignment horizontal="center" vertical="center" wrapText="1"/>
      <protection locked="0"/>
    </xf>
    <xf numFmtId="0" fontId="3" fillId="0" borderId="6" xfId="1" applyFont="1" applyBorder="1" applyAlignment="1">
      <alignment horizontal="center"/>
    </xf>
    <xf numFmtId="0" fontId="3" fillId="0" borderId="17" xfId="5" applyBorder="1" applyAlignment="1">
      <alignment wrapText="1"/>
    </xf>
    <xf numFmtId="37" fontId="3" fillId="2" borderId="20" xfId="14" applyNumberFormat="1" applyFont="1" applyFill="1" applyBorder="1" applyAlignment="1" applyProtection="1">
      <alignment horizontal="right"/>
      <protection locked="0"/>
    </xf>
    <xf numFmtId="0" fontId="1" fillId="2" borderId="211" xfId="13" applyFont="1" applyFill="1" applyBorder="1" applyAlignment="1" applyProtection="1">
      <alignment horizontal="left" wrapText="1"/>
      <protection locked="0"/>
    </xf>
    <xf numFmtId="0" fontId="4" fillId="0" borderId="12" xfId="18" applyFont="1" applyBorder="1" applyAlignment="1">
      <alignment horizontal="center" wrapText="1"/>
    </xf>
    <xf numFmtId="0" fontId="1" fillId="0" borderId="6" xfId="13" quotePrefix="1" applyFont="1" applyBorder="1" applyAlignment="1"/>
    <xf numFmtId="0" fontId="1" fillId="0" borderId="155" xfId="13" quotePrefix="1" applyFont="1" applyBorder="1" applyAlignment="1"/>
    <xf numFmtId="0" fontId="1" fillId="0" borderId="131" xfId="13" applyFont="1" applyBorder="1" applyAlignment="1">
      <alignment horizontal="left" indent="2"/>
    </xf>
    <xf numFmtId="49" fontId="1" fillId="0" borderId="6" xfId="13" applyNumberFormat="1" applyFont="1" applyBorder="1" applyAlignment="1"/>
    <xf numFmtId="0" fontId="9" fillId="0" borderId="0" xfId="1" applyFont="1" applyBorder="1" applyAlignment="1">
      <alignment horizontal="justify" wrapText="1"/>
    </xf>
    <xf numFmtId="37" fontId="9" fillId="0" borderId="0" xfId="16" applyFont="1" applyAlignment="1">
      <alignment horizontal="left" indent="1"/>
    </xf>
    <xf numFmtId="0" fontId="1" fillId="0" borderId="25" xfId="13" applyFont="1" applyBorder="1" applyAlignment="1">
      <alignment horizontal="left" indent="2"/>
    </xf>
    <xf numFmtId="0" fontId="1" fillId="0" borderId="6" xfId="13" applyFont="1" applyBorder="1" applyAlignment="1">
      <alignment horizontal="left" indent="2"/>
    </xf>
    <xf numFmtId="37" fontId="1" fillId="0" borderId="0" xfId="15" quotePrefix="1" applyFont="1" applyAlignment="1">
      <alignment horizontal="left"/>
    </xf>
    <xf numFmtId="37" fontId="1" fillId="0" borderId="48" xfId="15" quotePrefix="1" applyFont="1" applyBorder="1" applyAlignment="1">
      <alignment horizontal="left"/>
    </xf>
    <xf numFmtId="37" fontId="1" fillId="0" borderId="6" xfId="15" quotePrefix="1" applyFont="1" applyBorder="1" applyAlignment="1">
      <alignment horizontal="left"/>
    </xf>
    <xf numFmtId="0" fontId="3" fillId="7" borderId="212" xfId="5" applyFill="1" applyBorder="1"/>
    <xf numFmtId="37" fontId="1" fillId="0" borderId="0" xfId="15" applyFont="1" applyBorder="1" applyAlignment="1">
      <alignment horizontal="center"/>
    </xf>
    <xf numFmtId="37" fontId="3" fillId="0" borderId="252" xfId="15" applyBorder="1"/>
    <xf numFmtId="37" fontId="3" fillId="0" borderId="254" xfId="15" applyBorder="1"/>
    <xf numFmtId="37" fontId="3" fillId="0" borderId="101" xfId="15" applyBorder="1"/>
    <xf numFmtId="37" fontId="1" fillId="0" borderId="253" xfId="15" applyFont="1" applyBorder="1" applyAlignment="1">
      <alignment horizontal="center"/>
    </xf>
    <xf numFmtId="37" fontId="1" fillId="0" borderId="101" xfId="15" applyFont="1" applyBorder="1" applyAlignment="1">
      <alignment horizontal="center"/>
    </xf>
    <xf numFmtId="37" fontId="5" fillId="0" borderId="101" xfId="15" applyFont="1" applyFill="1" applyBorder="1" applyAlignment="1" applyProtection="1">
      <alignment wrapText="1"/>
      <protection locked="0"/>
    </xf>
    <xf numFmtId="0" fontId="5" fillId="0" borderId="101" xfId="1" applyFont="1" applyFill="1" applyBorder="1" applyAlignment="1" applyProtection="1">
      <alignment wrapText="1"/>
      <protection locked="0"/>
    </xf>
    <xf numFmtId="0" fontId="3" fillId="0" borderId="211" xfId="5" applyBorder="1"/>
    <xf numFmtId="0" fontId="3" fillId="0" borderId="253" xfId="1" applyFont="1" applyBorder="1"/>
    <xf numFmtId="0" fontId="3" fillId="0" borderId="248" xfId="1" applyFont="1" applyBorder="1"/>
    <xf numFmtId="0" fontId="3" fillId="7" borderId="237" xfId="5" applyFill="1" applyBorder="1"/>
    <xf numFmtId="37" fontId="3" fillId="5" borderId="212" xfId="2" applyNumberFormat="1" applyFont="1" applyFill="1" applyBorder="1" applyAlignment="1" applyProtection="1"/>
    <xf numFmtId="0" fontId="3" fillId="0" borderId="101" xfId="1" applyFont="1" applyBorder="1" applyAlignment="1">
      <alignment horizontal="justify" vertical="top"/>
    </xf>
    <xf numFmtId="0" fontId="4" fillId="0" borderId="0" xfId="1" quotePrefix="1" applyFont="1" applyFill="1" applyBorder="1" applyAlignment="1" applyProtection="1">
      <alignment horizontal="left" vertical="top"/>
      <protection locked="0"/>
    </xf>
    <xf numFmtId="0" fontId="4" fillId="0" borderId="0" xfId="1" quotePrefix="1" applyFont="1" applyFill="1" applyBorder="1" applyAlignment="1" applyProtection="1">
      <alignment horizontal="left" vertical="top" wrapText="1"/>
      <protection locked="0"/>
    </xf>
    <xf numFmtId="0" fontId="3" fillId="0" borderId="0" xfId="1" applyFont="1" applyBorder="1" applyAlignment="1">
      <alignment horizontal="justify" vertical="top"/>
    </xf>
    <xf numFmtId="0" fontId="1" fillId="0" borderId="6" xfId="5" applyFont="1" applyBorder="1" applyAlignment="1">
      <alignment horizontal="left" indent="3"/>
    </xf>
    <xf numFmtId="0" fontId="3" fillId="0" borderId="0" xfId="1" quotePrefix="1" applyFont="1" applyBorder="1" applyAlignment="1">
      <alignment vertical="top"/>
    </xf>
    <xf numFmtId="0" fontId="3" fillId="0" borderId="0" xfId="1" applyFont="1" applyBorder="1" applyAlignment="1"/>
    <xf numFmtId="0" fontId="3" fillId="2" borderId="211" xfId="1" applyFont="1" applyFill="1" applyBorder="1" applyAlignment="1" applyProtection="1">
      <alignment horizontal="left" wrapText="1"/>
      <protection locked="0"/>
    </xf>
    <xf numFmtId="0" fontId="4" fillId="0" borderId="39" xfId="1" quotePrefix="1" applyFont="1" applyBorder="1" applyAlignment="1">
      <alignment vertical="top"/>
    </xf>
    <xf numFmtId="0" fontId="4" fillId="0" borderId="39" xfId="1" quotePrefix="1" applyFont="1" applyFill="1" applyBorder="1" applyAlignment="1" applyProtection="1">
      <alignment horizontal="left" vertical="top"/>
      <protection locked="0"/>
    </xf>
    <xf numFmtId="0" fontId="4" fillId="0" borderId="258" xfId="1" quotePrefix="1" applyFont="1" applyFill="1" applyBorder="1" applyAlignment="1" applyProtection="1">
      <alignment horizontal="left" vertical="top" wrapText="1"/>
      <protection locked="0"/>
    </xf>
    <xf numFmtId="0" fontId="4" fillId="0" borderId="258" xfId="1" quotePrefix="1" applyFont="1" applyFill="1" applyBorder="1" applyAlignment="1" applyProtection="1">
      <alignment horizontal="left" vertical="top"/>
      <protection locked="0"/>
    </xf>
    <xf numFmtId="0" fontId="1" fillId="0" borderId="17" xfId="5" applyFont="1" applyBorder="1"/>
    <xf numFmtId="0" fontId="1" fillId="0" borderId="6" xfId="5" applyFont="1" applyBorder="1" applyAlignment="1"/>
    <xf numFmtId="0" fontId="3" fillId="0" borderId="0" xfId="1" applyFont="1" applyFill="1" applyBorder="1"/>
    <xf numFmtId="0" fontId="3" fillId="0" borderId="101" xfId="5" applyBorder="1" applyAlignment="1">
      <alignment wrapText="1"/>
    </xf>
    <xf numFmtId="0" fontId="1" fillId="0" borderId="255" xfId="1" applyFont="1" applyBorder="1"/>
    <xf numFmtId="0" fontId="3" fillId="0" borderId="255" xfId="1" applyFont="1" applyBorder="1" applyAlignment="1">
      <alignment wrapText="1"/>
    </xf>
    <xf numFmtId="0" fontId="3" fillId="2" borderId="253" xfId="1" applyFont="1" applyFill="1" applyBorder="1" applyAlignment="1" applyProtection="1">
      <alignment wrapText="1"/>
      <protection locked="0"/>
    </xf>
    <xf numFmtId="0" fontId="3" fillId="0" borderId="0" xfId="5" applyBorder="1" applyAlignment="1">
      <alignment wrapText="1"/>
    </xf>
    <xf numFmtId="0" fontId="1" fillId="0" borderId="255" xfId="5" applyFont="1" applyBorder="1" applyAlignment="1"/>
    <xf numFmtId="0" fontId="3" fillId="0" borderId="255" xfId="5" applyBorder="1" applyAlignment="1">
      <alignment wrapText="1"/>
    </xf>
    <xf numFmtId="37" fontId="3" fillId="0" borderId="92" xfId="1" applyNumberFormat="1" applyFont="1" applyFill="1" applyBorder="1"/>
    <xf numFmtId="0" fontId="5" fillId="0" borderId="8" xfId="1" applyFont="1" applyFill="1" applyBorder="1" applyAlignment="1" applyProtection="1">
      <alignment horizontal="left" vertical="top"/>
      <protection locked="0"/>
    </xf>
    <xf numFmtId="0" fontId="3" fillId="0" borderId="212" xfId="5" applyBorder="1" applyAlignment="1">
      <alignment wrapText="1"/>
    </xf>
    <xf numFmtId="0" fontId="3" fillId="2" borderId="212" xfId="5" applyFill="1" applyBorder="1" applyProtection="1">
      <protection locked="0"/>
    </xf>
    <xf numFmtId="37" fontId="3" fillId="2" borderId="8" xfId="2" applyNumberFormat="1" applyFont="1" applyFill="1" applyBorder="1" applyProtection="1">
      <protection locked="0"/>
    </xf>
    <xf numFmtId="0" fontId="1" fillId="0" borderId="19" xfId="1" applyFont="1" applyBorder="1"/>
    <xf numFmtId="0" fontId="1" fillId="0" borderId="211" xfId="1" applyFont="1" applyBorder="1"/>
    <xf numFmtId="0" fontId="3" fillId="0" borderId="240" xfId="5" applyBorder="1"/>
    <xf numFmtId="0" fontId="1" fillId="0" borderId="211" xfId="5" applyFont="1" applyBorder="1" applyAlignment="1"/>
    <xf numFmtId="0" fontId="1" fillId="0" borderId="40" xfId="5" applyFont="1" applyBorder="1" applyAlignment="1"/>
    <xf numFmtId="0" fontId="3" fillId="2" borderId="12" xfId="2" applyNumberFormat="1" applyFont="1" applyFill="1" applyBorder="1" applyProtection="1">
      <protection locked="0"/>
    </xf>
    <xf numFmtId="0" fontId="1" fillId="0" borderId="95" xfId="1" applyFont="1" applyBorder="1"/>
    <xf numFmtId="0" fontId="1" fillId="0" borderId="30" xfId="1" applyFont="1" applyBorder="1"/>
    <xf numFmtId="0" fontId="1" fillId="0" borderId="44" xfId="1" applyFont="1" applyBorder="1"/>
    <xf numFmtId="0" fontId="1" fillId="0" borderId="106" xfId="1" quotePrefix="1" applyFont="1" applyBorder="1"/>
    <xf numFmtId="0" fontId="1" fillId="0" borderId="44" xfId="1" applyFont="1" applyBorder="1" applyAlignment="1">
      <alignment horizontal="left"/>
    </xf>
    <xf numFmtId="0" fontId="1" fillId="0" borderId="17" xfId="1" applyFont="1" applyBorder="1" applyAlignment="1">
      <alignment vertical="top" wrapText="1"/>
    </xf>
    <xf numFmtId="0" fontId="1" fillId="0" borderId="17" xfId="1" applyFont="1" applyBorder="1" applyAlignment="1">
      <alignment vertical="top"/>
    </xf>
    <xf numFmtId="1" fontId="5" fillId="0" borderId="0" xfId="1" applyNumberFormat="1" applyFont="1" applyAlignment="1">
      <alignment horizontal="center"/>
    </xf>
    <xf numFmtId="0" fontId="3" fillId="0" borderId="0" xfId="1" applyFont="1" applyFill="1" applyBorder="1" applyAlignment="1" applyProtection="1">
      <alignment horizontal="right" vertical="center"/>
      <protection locked="0"/>
    </xf>
    <xf numFmtId="0" fontId="3" fillId="0" borderId="0" xfId="1" applyFont="1" applyFill="1" applyBorder="1" applyAlignment="1" applyProtection="1">
      <alignment horizontal="left" vertical="center" wrapText="1"/>
      <protection locked="0"/>
    </xf>
    <xf numFmtId="37" fontId="3" fillId="0" borderId="260" xfId="2" applyNumberFormat="1" applyFont="1" applyFill="1" applyBorder="1" applyAlignment="1" applyProtection="1">
      <alignment wrapText="1"/>
      <protection locked="0"/>
    </xf>
    <xf numFmtId="165" fontId="4" fillId="5" borderId="28" xfId="2" applyNumberFormat="1" applyFont="1" applyFill="1" applyBorder="1" applyAlignment="1" applyProtection="1">
      <alignment wrapText="1"/>
    </xf>
    <xf numFmtId="165" fontId="4" fillId="2" borderId="28" xfId="2" applyNumberFormat="1" applyFont="1" applyFill="1" applyBorder="1" applyAlignment="1" applyProtection="1">
      <alignment wrapText="1"/>
      <protection locked="0"/>
    </xf>
    <xf numFmtId="0" fontId="3" fillId="2" borderId="28" xfId="1" applyFont="1" applyFill="1" applyBorder="1" applyAlignment="1" applyProtection="1">
      <alignment horizontal="left" vertical="center"/>
      <protection locked="0"/>
    </xf>
    <xf numFmtId="49" fontId="1" fillId="0" borderId="28" xfId="1" applyNumberFormat="1" applyFont="1" applyBorder="1" applyAlignment="1">
      <alignment horizontal="left" vertical="center" indent="1"/>
    </xf>
    <xf numFmtId="49" fontId="1" fillId="0" borderId="86" xfId="1" applyNumberFormat="1" applyFont="1" applyBorder="1" applyAlignment="1">
      <alignment horizontal="left" vertical="center" indent="1"/>
    </xf>
    <xf numFmtId="49" fontId="3" fillId="0" borderId="28" xfId="1" quotePrefix="1" applyNumberFormat="1" applyFont="1" applyBorder="1" applyAlignment="1">
      <alignment horizontal="left" vertical="center" indent="1"/>
    </xf>
    <xf numFmtId="49" fontId="1" fillId="0" borderId="86" xfId="1" quotePrefix="1" applyNumberFormat="1" applyFont="1" applyBorder="1" applyAlignment="1">
      <alignment horizontal="left" vertical="center" wrapText="1" indent="1"/>
    </xf>
    <xf numFmtId="49" fontId="1" fillId="0" borderId="86" xfId="1" quotePrefix="1" applyNumberFormat="1" applyFont="1" applyBorder="1" applyAlignment="1">
      <alignment horizontal="left" vertical="center" indent="1"/>
    </xf>
    <xf numFmtId="0" fontId="5" fillId="0" borderId="12" xfId="3" applyFont="1" applyFill="1" applyBorder="1" applyAlignment="1">
      <alignment horizontal="center" wrapText="1"/>
    </xf>
    <xf numFmtId="0" fontId="5" fillId="0" borderId="8" xfId="3" applyFont="1" applyFill="1" applyBorder="1" applyAlignment="1">
      <alignment horizontal="center" wrapText="1"/>
    </xf>
    <xf numFmtId="0" fontId="5" fillId="0" borderId="6" xfId="3" applyFont="1" applyFill="1" applyBorder="1" applyAlignment="1">
      <alignment horizontal="center" wrapText="1"/>
    </xf>
    <xf numFmtId="0" fontId="5" fillId="0" borderId="15" xfId="3" applyFont="1" applyFill="1" applyBorder="1" applyAlignment="1">
      <alignment horizontal="center" wrapText="1"/>
    </xf>
    <xf numFmtId="0" fontId="5" fillId="0" borderId="92" xfId="1" applyFont="1" applyFill="1" applyBorder="1" applyAlignment="1">
      <alignment horizontal="center" wrapText="1"/>
    </xf>
    <xf numFmtId="0" fontId="1" fillId="0" borderId="20" xfId="1" applyFont="1" applyBorder="1" applyAlignment="1">
      <alignment vertical="top" wrapText="1"/>
    </xf>
    <xf numFmtId="0" fontId="3" fillId="0" borderId="0" xfId="4" applyBorder="1"/>
    <xf numFmtId="14" fontId="3" fillId="0" borderId="0" xfId="1" applyNumberFormat="1" applyFont="1" applyFill="1" applyBorder="1" applyProtection="1">
      <protection locked="0"/>
    </xf>
    <xf numFmtId="0" fontId="5" fillId="0" borderId="0" xfId="1" applyFont="1" applyFill="1" applyBorder="1" applyAlignment="1" applyProtection="1">
      <alignment horizontal="left"/>
      <protection locked="0"/>
    </xf>
    <xf numFmtId="0" fontId="3" fillId="0" borderId="257" xfId="1" applyFont="1" applyBorder="1"/>
    <xf numFmtId="0" fontId="3" fillId="0" borderId="256" xfId="1" applyFont="1" applyBorder="1"/>
    <xf numFmtId="0" fontId="1" fillId="0" borderId="0" xfId="5" applyFont="1" applyBorder="1"/>
    <xf numFmtId="0" fontId="1" fillId="0" borderId="0" xfId="1" applyFont="1" applyProtection="1">
      <protection locked="0"/>
    </xf>
    <xf numFmtId="0" fontId="1" fillId="0" borderId="183" xfId="1" applyFont="1" applyBorder="1" applyProtection="1">
      <protection locked="0"/>
    </xf>
    <xf numFmtId="0" fontId="3" fillId="0" borderId="0" xfId="1" applyFont="1" applyBorder="1" applyAlignment="1" applyProtection="1">
      <alignment horizontal="left"/>
      <protection locked="0"/>
    </xf>
    <xf numFmtId="0" fontId="1" fillId="0" borderId="179" xfId="1" applyFont="1" applyBorder="1" applyProtection="1">
      <protection locked="0"/>
    </xf>
    <xf numFmtId="14" fontId="3" fillId="0" borderId="181" xfId="1" applyNumberFormat="1" applyFont="1" applyBorder="1" applyProtection="1">
      <protection locked="0"/>
    </xf>
    <xf numFmtId="0" fontId="3" fillId="0" borderId="180" xfId="1" applyFont="1" applyBorder="1" applyAlignment="1" applyProtection="1">
      <alignment horizontal="left"/>
      <protection locked="0"/>
    </xf>
    <xf numFmtId="0" fontId="3" fillId="0" borderId="181" xfId="1" applyFont="1" applyBorder="1" applyAlignment="1" applyProtection="1">
      <alignment horizontal="left"/>
      <protection locked="0"/>
    </xf>
    <xf numFmtId="0" fontId="3" fillId="0" borderId="183" xfId="1" applyFont="1" applyBorder="1" applyAlignment="1" applyProtection="1">
      <alignment horizontal="left"/>
      <protection locked="0"/>
    </xf>
    <xf numFmtId="0" fontId="1" fillId="0" borderId="261" xfId="1" applyBorder="1"/>
    <xf numFmtId="0" fontId="1" fillId="0" borderId="184" xfId="1" applyBorder="1"/>
    <xf numFmtId="0" fontId="5" fillId="0" borderId="35" xfId="1" applyFont="1" applyFill="1" applyBorder="1" applyProtection="1">
      <protection locked="0"/>
    </xf>
    <xf numFmtId="0" fontId="3" fillId="0" borderId="258" xfId="1" applyFont="1" applyBorder="1"/>
    <xf numFmtId="0" fontId="31" fillId="0" borderId="0" xfId="1" applyFont="1" applyProtection="1">
      <protection locked="0"/>
    </xf>
    <xf numFmtId="0" fontId="4" fillId="0" borderId="257" xfId="1" applyFont="1" applyBorder="1"/>
    <xf numFmtId="0" fontId="4" fillId="0" borderId="256" xfId="1" applyFont="1" applyBorder="1"/>
    <xf numFmtId="0" fontId="4" fillId="0" borderId="39" xfId="1" applyFont="1" applyBorder="1"/>
    <xf numFmtId="14" fontId="4" fillId="0" borderId="258" xfId="1" applyNumberFormat="1" applyFont="1" applyFill="1" applyBorder="1" applyProtection="1">
      <protection locked="0"/>
    </xf>
    <xf numFmtId="0" fontId="4" fillId="0" borderId="40" xfId="1" applyFont="1" applyBorder="1"/>
    <xf numFmtId="14" fontId="4" fillId="0" borderId="237" xfId="1" applyNumberFormat="1" applyFont="1" applyFill="1" applyBorder="1" applyProtection="1">
      <protection locked="0"/>
    </xf>
    <xf numFmtId="0" fontId="5" fillId="0" borderId="0" xfId="1" applyFont="1" applyBorder="1" applyAlignment="1">
      <alignment horizontal="left"/>
    </xf>
    <xf numFmtId="37" fontId="3" fillId="3" borderId="236" xfId="2" applyNumberFormat="1" applyFont="1" applyFill="1" applyBorder="1" applyProtection="1"/>
    <xf numFmtId="0" fontId="3" fillId="2" borderId="212" xfId="1" applyFont="1" applyFill="1" applyBorder="1" applyAlignment="1" applyProtection="1">
      <alignment wrapText="1"/>
      <protection locked="0"/>
    </xf>
    <xf numFmtId="37" fontId="3" fillId="3" borderId="262" xfId="2" applyNumberFormat="1" applyFont="1" applyFill="1" applyBorder="1" applyProtection="1"/>
    <xf numFmtId="0" fontId="1" fillId="0" borderId="67" xfId="1" applyFont="1" applyBorder="1"/>
    <xf numFmtId="0" fontId="3" fillId="0" borderId="56" xfId="1" applyFont="1" applyBorder="1" applyAlignment="1">
      <alignment vertical="top"/>
    </xf>
    <xf numFmtId="0" fontId="3" fillId="0" borderId="0" xfId="1" applyFont="1" applyFill="1" applyBorder="1" applyAlignment="1" applyProtection="1">
      <alignment horizontal="left"/>
    </xf>
    <xf numFmtId="0" fontId="3" fillId="0" borderId="0" xfId="5" applyFill="1" applyBorder="1" applyProtection="1"/>
    <xf numFmtId="0" fontId="3" fillId="0" borderId="0" xfId="4" applyFill="1" applyBorder="1" applyProtection="1"/>
    <xf numFmtId="14" fontId="4" fillId="2" borderId="258" xfId="1" applyNumberFormat="1" applyFont="1" applyFill="1" applyBorder="1" applyProtection="1">
      <protection locked="0"/>
    </xf>
    <xf numFmtId="14" fontId="4" fillId="2" borderId="237" xfId="1" applyNumberFormat="1" applyFont="1" applyFill="1" applyBorder="1" applyProtection="1">
      <protection locked="0"/>
    </xf>
    <xf numFmtId="0" fontId="5" fillId="2" borderId="40" xfId="1" applyFont="1" applyFill="1" applyBorder="1" applyAlignment="1" applyProtection="1">
      <alignment horizontal="left"/>
      <protection locked="0"/>
    </xf>
    <xf numFmtId="0" fontId="5" fillId="2" borderId="237" xfId="1" applyFont="1" applyFill="1" applyBorder="1" applyAlignment="1" applyProtection="1">
      <alignment horizontal="right"/>
      <protection locked="0"/>
    </xf>
    <xf numFmtId="0" fontId="3" fillId="0" borderId="211" xfId="1" applyFont="1" applyBorder="1" applyAlignment="1">
      <alignment horizontal="centerContinuous"/>
    </xf>
    <xf numFmtId="0" fontId="3" fillId="0" borderId="253" xfId="1" applyFont="1" applyBorder="1" applyAlignment="1">
      <alignment horizontal="centerContinuous"/>
    </xf>
    <xf numFmtId="37" fontId="4" fillId="2" borderId="28" xfId="2" applyNumberFormat="1" applyFont="1" applyFill="1" applyBorder="1" applyProtection="1">
      <protection locked="0"/>
    </xf>
    <xf numFmtId="37" fontId="4" fillId="5" borderId="28" xfId="2" applyNumberFormat="1" applyFont="1" applyFill="1" applyBorder="1" applyProtection="1"/>
    <xf numFmtId="37" fontId="4" fillId="5" borderId="76" xfId="2" applyNumberFormat="1" applyFont="1" applyFill="1" applyBorder="1" applyProtection="1"/>
    <xf numFmtId="37" fontId="4" fillId="3" borderId="22" xfId="2" applyNumberFormat="1" applyFont="1" applyFill="1" applyBorder="1" applyProtection="1"/>
    <xf numFmtId="37" fontId="4" fillId="3" borderId="23" xfId="2" applyNumberFormat="1" applyFont="1" applyFill="1" applyBorder="1" applyProtection="1"/>
    <xf numFmtId="37" fontId="4" fillId="3" borderId="24" xfId="2" applyNumberFormat="1" applyFont="1" applyFill="1" applyBorder="1" applyProtection="1"/>
    <xf numFmtId="37" fontId="4" fillId="3" borderId="4" xfId="2" applyNumberFormat="1" applyFont="1" applyFill="1" applyBorder="1" applyProtection="1"/>
    <xf numFmtId="37" fontId="4" fillId="3" borderId="0" xfId="2" applyNumberFormat="1" applyFont="1" applyFill="1" applyBorder="1" applyProtection="1"/>
    <xf numFmtId="37" fontId="4" fillId="3" borderId="5" xfId="2" applyNumberFormat="1" applyFont="1" applyFill="1" applyBorder="1" applyProtection="1"/>
    <xf numFmtId="37" fontId="4" fillId="3" borderId="1" xfId="2" applyNumberFormat="1" applyFont="1" applyFill="1" applyBorder="1" applyProtection="1"/>
    <xf numFmtId="37" fontId="4" fillId="3" borderId="2" xfId="2" applyNumberFormat="1" applyFont="1" applyFill="1" applyBorder="1" applyProtection="1"/>
    <xf numFmtId="37" fontId="4" fillId="3" borderId="3" xfId="2" applyNumberFormat="1" applyFont="1" applyFill="1" applyBorder="1" applyProtection="1"/>
    <xf numFmtId="37" fontId="4" fillId="3" borderId="29" xfId="2" applyNumberFormat="1" applyFont="1" applyFill="1" applyBorder="1" applyProtection="1"/>
    <xf numFmtId="37" fontId="4" fillId="3" borderId="30" xfId="2" applyNumberFormat="1" applyFont="1" applyFill="1" applyBorder="1" applyProtection="1"/>
    <xf numFmtId="37" fontId="4" fillId="3" borderId="31" xfId="2" applyNumberFormat="1" applyFont="1" applyFill="1" applyBorder="1" applyProtection="1"/>
    <xf numFmtId="37" fontId="4" fillId="5" borderId="75" xfId="2" applyNumberFormat="1" applyFont="1" applyFill="1" applyBorder="1" applyProtection="1"/>
    <xf numFmtId="37" fontId="32" fillId="0" borderId="0" xfId="1" applyNumberFormat="1" applyFont="1"/>
    <xf numFmtId="0" fontId="32" fillId="0" borderId="0" xfId="1" applyFont="1" applyAlignment="1">
      <alignment horizontal="left"/>
    </xf>
    <xf numFmtId="0" fontId="5" fillId="2" borderId="29" xfId="1" applyFont="1" applyFill="1" applyBorder="1" applyAlignment="1" applyProtection="1">
      <alignment horizontal="left" wrapText="1"/>
      <protection locked="0"/>
    </xf>
    <xf numFmtId="0" fontId="3" fillId="0" borderId="29" xfId="1" applyFont="1" applyBorder="1" applyAlignment="1">
      <alignment vertical="center" wrapText="1"/>
    </xf>
    <xf numFmtId="0" fontId="1" fillId="0" borderId="29" xfId="1" applyFont="1" applyBorder="1" applyAlignment="1">
      <alignment horizontal="left" vertical="center" wrapText="1"/>
    </xf>
    <xf numFmtId="0" fontId="1" fillId="0" borderId="29" xfId="1" applyFont="1" applyBorder="1" applyAlignment="1">
      <alignment vertical="center" wrapText="1"/>
    </xf>
    <xf numFmtId="0" fontId="3" fillId="2" borderId="29" xfId="1" applyFont="1" applyFill="1" applyBorder="1" applyAlignment="1" applyProtection="1">
      <alignment horizontal="left" vertical="center" wrapText="1"/>
      <protection locked="0"/>
    </xf>
    <xf numFmtId="0" fontId="3" fillId="2" borderId="60" xfId="1" applyFont="1" applyFill="1" applyBorder="1" applyAlignment="1" applyProtection="1">
      <alignment horizontal="left" vertical="center" wrapText="1"/>
      <protection locked="0"/>
    </xf>
    <xf numFmtId="0" fontId="3" fillId="2" borderId="43" xfId="1" applyFont="1" applyFill="1" applyBorder="1" applyAlignment="1" applyProtection="1">
      <alignment vertical="center" wrapText="1"/>
      <protection locked="0"/>
    </xf>
    <xf numFmtId="0" fontId="1" fillId="2" borderId="60" xfId="1" applyFont="1" applyFill="1" applyBorder="1" applyAlignment="1" applyProtection="1">
      <alignment horizontal="left" vertical="center" wrapText="1"/>
      <protection locked="0"/>
    </xf>
    <xf numFmtId="0" fontId="4" fillId="0" borderId="232" xfId="1" applyFont="1" applyBorder="1" applyAlignment="1">
      <alignment horizontal="center" wrapText="1"/>
    </xf>
    <xf numFmtId="1" fontId="3" fillId="2" borderId="244" xfId="1" applyNumberFormat="1" applyFont="1" applyFill="1" applyBorder="1" applyAlignment="1" applyProtection="1">
      <alignment horizontal="center" wrapText="1"/>
      <protection locked="0"/>
    </xf>
    <xf numFmtId="169" fontId="5" fillId="2" borderId="12" xfId="6" applyNumberFormat="1" applyFont="1" applyFill="1" applyBorder="1" applyAlignment="1" applyProtection="1">
      <alignment wrapText="1"/>
      <protection locked="0"/>
    </xf>
    <xf numFmtId="0" fontId="5" fillId="0" borderId="0" xfId="10" applyFont="1" applyBorder="1"/>
    <xf numFmtId="0" fontId="3" fillId="5" borderId="239" xfId="2" applyNumberFormat="1" applyFont="1" applyFill="1" applyBorder="1" applyProtection="1"/>
    <xf numFmtId="0" fontId="3" fillId="5" borderId="253" xfId="2" applyNumberFormat="1" applyFont="1" applyFill="1" applyBorder="1" applyProtection="1"/>
    <xf numFmtId="0" fontId="3" fillId="5" borderId="248" xfId="2" applyNumberFormat="1" applyFont="1" applyFill="1" applyBorder="1" applyProtection="1"/>
    <xf numFmtId="0" fontId="3" fillId="0" borderId="0" xfId="10" applyFont="1" applyBorder="1"/>
    <xf numFmtId="0" fontId="15" fillId="0" borderId="0" xfId="10" applyBorder="1"/>
    <xf numFmtId="0" fontId="1" fillId="5" borderId="239" xfId="2" applyNumberFormat="1" applyFont="1" applyFill="1" applyBorder="1" applyProtection="1"/>
    <xf numFmtId="14" fontId="4" fillId="0" borderId="267" xfId="1" applyNumberFormat="1" applyFont="1" applyFill="1" applyBorder="1" applyProtection="1">
      <protection locked="0"/>
    </xf>
    <xf numFmtId="0" fontId="3" fillId="0" borderId="0" xfId="1" applyFont="1" applyBorder="1" applyAlignment="1">
      <alignment horizontal="centerContinuous"/>
    </xf>
    <xf numFmtId="0" fontId="5" fillId="0" borderId="0" xfId="5" applyFont="1" applyBorder="1" applyAlignment="1">
      <alignment horizontal="left"/>
    </xf>
    <xf numFmtId="37" fontId="3" fillId="2" borderId="242" xfId="2" applyNumberFormat="1" applyFont="1" applyFill="1" applyBorder="1" applyAlignment="1" applyProtection="1">
      <alignment wrapText="1"/>
      <protection locked="0"/>
    </xf>
    <xf numFmtId="0" fontId="3" fillId="2" borderId="242" xfId="1" applyFont="1" applyFill="1" applyBorder="1" applyAlignment="1" applyProtection="1">
      <alignment horizontal="left" wrapText="1"/>
      <protection locked="0"/>
    </xf>
    <xf numFmtId="0" fontId="5" fillId="0" borderId="242" xfId="5" applyFont="1" applyBorder="1" applyAlignment="1">
      <alignment horizontal="center" wrapText="1"/>
    </xf>
    <xf numFmtId="37" fontId="5" fillId="0" borderId="239" xfId="15" applyFont="1" applyBorder="1" applyAlignment="1">
      <alignment horizontal="centerContinuous"/>
    </xf>
    <xf numFmtId="37" fontId="5" fillId="0" borderId="242" xfId="15" applyFont="1" applyBorder="1" applyAlignment="1">
      <alignment horizontal="center" wrapText="1"/>
    </xf>
    <xf numFmtId="37" fontId="5" fillId="0" borderId="248" xfId="15" applyFont="1" applyBorder="1" applyAlignment="1">
      <alignment horizontal="centerContinuous"/>
    </xf>
    <xf numFmtId="37" fontId="5" fillId="0" borderId="0" xfId="15" applyFont="1" applyFill="1" applyBorder="1" applyAlignment="1" applyProtection="1">
      <alignment wrapText="1"/>
      <protection locked="0"/>
    </xf>
    <xf numFmtId="37" fontId="9" fillId="0" borderId="101" xfId="15" applyFont="1" applyFill="1" applyBorder="1"/>
    <xf numFmtId="37" fontId="9" fillId="0" borderId="118" xfId="15" applyFont="1" applyFill="1" applyBorder="1"/>
    <xf numFmtId="37" fontId="9" fillId="0" borderId="127" xfId="15" applyFont="1" applyFill="1" applyBorder="1"/>
    <xf numFmtId="0" fontId="5" fillId="0" borderId="0" xfId="1" applyFont="1" applyFill="1" applyBorder="1"/>
    <xf numFmtId="0" fontId="5" fillId="0" borderId="0" xfId="1" applyFont="1" applyFill="1" applyBorder="1" applyAlignment="1">
      <alignment horizontal="left"/>
    </xf>
    <xf numFmtId="0" fontId="4" fillId="0" borderId="0" xfId="1" applyFont="1" applyAlignment="1">
      <alignment horizontal="left"/>
    </xf>
    <xf numFmtId="0" fontId="4" fillId="0" borderId="101" xfId="1" applyFont="1" applyFill="1" applyBorder="1" applyAlignment="1">
      <alignment wrapText="1"/>
    </xf>
    <xf numFmtId="0" fontId="5" fillId="0" borderId="40" xfId="1" applyFont="1" applyBorder="1" applyAlignment="1">
      <alignment vertical="center"/>
    </xf>
    <xf numFmtId="0" fontId="1" fillId="0" borderId="237" xfId="1" applyFont="1" applyFill="1" applyBorder="1" applyAlignment="1">
      <alignment wrapText="1"/>
    </xf>
    <xf numFmtId="0" fontId="4" fillId="0" borderId="55" xfId="1" applyFont="1" applyBorder="1" applyAlignment="1" applyProtection="1">
      <alignment horizontal="center" wrapText="1"/>
    </xf>
    <xf numFmtId="37" fontId="3" fillId="2" borderId="264" xfId="2" applyNumberFormat="1" applyFont="1" applyFill="1" applyBorder="1" applyAlignment="1" applyProtection="1">
      <alignment wrapText="1"/>
      <protection locked="0"/>
    </xf>
    <xf numFmtId="37" fontId="3" fillId="2" borderId="273" xfId="2" applyNumberFormat="1" applyFont="1" applyFill="1" applyBorder="1" applyAlignment="1" applyProtection="1">
      <alignment wrapText="1"/>
      <protection locked="0"/>
    </xf>
    <xf numFmtId="37" fontId="3" fillId="2" borderId="229" xfId="2" applyNumberFormat="1" applyFont="1" applyFill="1" applyBorder="1" applyAlignment="1" applyProtection="1">
      <alignment wrapText="1"/>
      <protection locked="0"/>
    </xf>
    <xf numFmtId="37" fontId="3" fillId="5" borderId="21" xfId="1" applyNumberFormat="1" applyFont="1" applyFill="1" applyBorder="1" applyAlignment="1">
      <alignment wrapText="1"/>
    </xf>
    <xf numFmtId="0" fontId="9" fillId="0" borderId="39" xfId="1" applyFont="1" applyBorder="1" applyAlignment="1">
      <alignment horizontal="center"/>
    </xf>
    <xf numFmtId="0" fontId="9" fillId="0" borderId="267" xfId="1" applyFont="1" applyBorder="1"/>
    <xf numFmtId="0" fontId="3" fillId="0" borderId="39" xfId="1" applyFont="1" applyBorder="1"/>
    <xf numFmtId="37" fontId="3" fillId="2" borderId="237" xfId="2" applyNumberFormat="1" applyFont="1" applyFill="1" applyBorder="1" applyAlignment="1" applyProtection="1">
      <alignment wrapText="1"/>
      <protection locked="0"/>
    </xf>
    <xf numFmtId="37" fontId="3" fillId="5" borderId="236" xfId="2" applyNumberFormat="1" applyFont="1" applyFill="1" applyBorder="1" applyProtection="1"/>
    <xf numFmtId="0" fontId="3" fillId="0" borderId="267" xfId="1" applyFont="1" applyBorder="1"/>
    <xf numFmtId="37" fontId="3" fillId="5" borderId="237" xfId="2" applyNumberFormat="1" applyFont="1" applyFill="1" applyBorder="1" applyProtection="1"/>
    <xf numFmtId="37" fontId="3" fillId="5" borderId="99" xfId="2" applyNumberFormat="1" applyFont="1" applyFill="1" applyBorder="1" applyProtection="1"/>
    <xf numFmtId="165" fontId="8" fillId="0" borderId="267" xfId="2" applyNumberFormat="1" applyFont="1" applyFill="1" applyBorder="1" applyProtection="1"/>
    <xf numFmtId="0" fontId="9" fillId="0" borderId="40" xfId="1" applyFont="1" applyBorder="1"/>
    <xf numFmtId="0" fontId="9" fillId="0" borderId="101" xfId="1" applyFont="1" applyBorder="1"/>
    <xf numFmtId="0" fontId="9" fillId="0" borderId="237" xfId="1" applyFont="1" applyBorder="1"/>
    <xf numFmtId="0" fontId="5" fillId="0" borderId="211" xfId="1" applyFont="1" applyBorder="1" applyAlignment="1">
      <alignment horizontal="centerContinuous"/>
    </xf>
    <xf numFmtId="0" fontId="5" fillId="0" borderId="253" xfId="1" applyFont="1" applyBorder="1" applyAlignment="1">
      <alignment horizontal="centerContinuous"/>
    </xf>
    <xf numFmtId="0" fontId="5" fillId="0" borderId="211" xfId="1" applyFont="1" applyBorder="1" applyAlignment="1">
      <alignment vertical="center"/>
    </xf>
    <xf numFmtId="37" fontId="3" fillId="2" borderId="274" xfId="2" applyNumberFormat="1" applyFont="1" applyFill="1" applyBorder="1" applyAlignment="1" applyProtection="1">
      <alignment wrapText="1"/>
      <protection locked="0"/>
    </xf>
    <xf numFmtId="37" fontId="3" fillId="2" borderId="275" xfId="2" applyNumberFormat="1" applyFont="1" applyFill="1" applyBorder="1" applyAlignment="1" applyProtection="1">
      <alignment wrapText="1"/>
      <protection locked="0"/>
    </xf>
    <xf numFmtId="0" fontId="1" fillId="0" borderId="39" xfId="1" applyFont="1" applyBorder="1" applyAlignment="1">
      <alignment horizontal="right" wrapText="1"/>
    </xf>
    <xf numFmtId="37" fontId="3" fillId="2" borderId="276" xfId="2" applyNumberFormat="1" applyFont="1" applyFill="1" applyBorder="1" applyAlignment="1" applyProtection="1">
      <alignment wrapText="1"/>
      <protection locked="0"/>
    </xf>
    <xf numFmtId="37" fontId="3" fillId="5" borderId="277" xfId="2" applyNumberFormat="1" applyFont="1" applyFill="1" applyBorder="1" applyProtection="1"/>
    <xf numFmtId="37" fontId="3" fillId="5" borderId="276" xfId="2" applyNumberFormat="1" applyFont="1" applyFill="1" applyBorder="1" applyProtection="1"/>
    <xf numFmtId="37" fontId="3" fillId="5" borderId="278" xfId="2" applyNumberFormat="1" applyFont="1" applyFill="1" applyBorder="1" applyProtection="1"/>
    <xf numFmtId="0" fontId="9" fillId="0" borderId="279" xfId="1" applyFont="1" applyBorder="1"/>
    <xf numFmtId="0" fontId="3" fillId="0" borderId="277" xfId="1" applyFont="1" applyBorder="1"/>
    <xf numFmtId="0" fontId="3" fillId="0" borderId="276" xfId="1" applyFont="1" applyBorder="1"/>
    <xf numFmtId="0" fontId="4" fillId="0" borderId="248" xfId="1" applyFont="1" applyBorder="1" applyAlignment="1">
      <alignment horizontal="center" wrapText="1"/>
    </xf>
    <xf numFmtId="0" fontId="5" fillId="0" borderId="211" xfId="1" applyFont="1" applyBorder="1"/>
    <xf numFmtId="0" fontId="11" fillId="0" borderId="211" xfId="1" applyFont="1" applyBorder="1" applyAlignment="1">
      <alignment horizontal="center"/>
    </xf>
    <xf numFmtId="0" fontId="11" fillId="0" borderId="253" xfId="1" applyFont="1" applyBorder="1" applyAlignment="1">
      <alignment horizontal="center"/>
    </xf>
    <xf numFmtId="0" fontId="5" fillId="0" borderId="243" xfId="1" applyFont="1" applyBorder="1" applyAlignment="1">
      <alignment horizontal="centerContinuous"/>
    </xf>
    <xf numFmtId="0" fontId="5" fillId="0" borderId="280" xfId="1" applyFont="1" applyBorder="1" applyAlignment="1">
      <alignment horizontal="centerContinuous"/>
    </xf>
    <xf numFmtId="0" fontId="5" fillId="0" borderId="262" xfId="1" applyFont="1" applyBorder="1" applyAlignment="1">
      <alignment horizontal="centerContinuous"/>
    </xf>
    <xf numFmtId="0" fontId="5" fillId="0" borderId="244" xfId="1" applyFont="1" applyBorder="1" applyAlignment="1">
      <alignment horizontal="centerContinuous"/>
    </xf>
    <xf numFmtId="0" fontId="5" fillId="0" borderId="281" xfId="1" applyFont="1" applyBorder="1" applyAlignment="1">
      <alignment horizontal="center"/>
    </xf>
    <xf numFmtId="0" fontId="3" fillId="2" borderId="282" xfId="1" applyFont="1" applyFill="1" applyBorder="1" applyAlignment="1" applyProtection="1">
      <alignment wrapText="1"/>
      <protection locked="0"/>
    </xf>
    <xf numFmtId="37" fontId="3" fillId="2" borderId="281" xfId="2" applyNumberFormat="1" applyFont="1" applyFill="1" applyBorder="1" applyProtection="1">
      <protection locked="0"/>
    </xf>
    <xf numFmtId="0" fontId="3" fillId="0" borderId="285" xfId="1" applyFont="1" applyBorder="1"/>
    <xf numFmtId="0" fontId="3" fillId="0" borderId="252" xfId="1" applyFont="1" applyBorder="1"/>
    <xf numFmtId="0" fontId="3" fillId="0" borderId="252" xfId="1" applyFont="1" applyBorder="1" applyAlignment="1">
      <alignment horizontal="centerContinuous"/>
    </xf>
    <xf numFmtId="37" fontId="3" fillId="5" borderId="286" xfId="1" applyNumberFormat="1" applyFont="1" applyFill="1" applyBorder="1"/>
    <xf numFmtId="0" fontId="3" fillId="0" borderId="259" xfId="1" applyFont="1" applyBorder="1"/>
    <xf numFmtId="37" fontId="3" fillId="5" borderId="287" xfId="1" applyNumberFormat="1" applyFont="1" applyFill="1" applyBorder="1"/>
    <xf numFmtId="0" fontId="11" fillId="0" borderId="262" xfId="1" applyFont="1" applyBorder="1"/>
    <xf numFmtId="0" fontId="11" fillId="0" borderId="270" xfId="1" applyFont="1" applyBorder="1"/>
    <xf numFmtId="0" fontId="4" fillId="0" borderId="211" xfId="1" applyFont="1" applyBorder="1" applyAlignment="1">
      <alignment horizontal="centerContinuous"/>
    </xf>
    <xf numFmtId="0" fontId="4" fillId="0" borderId="253" xfId="1" applyFont="1" applyBorder="1" applyAlignment="1">
      <alignment horizontal="centerContinuous"/>
    </xf>
    <xf numFmtId="0" fontId="4" fillId="0" borderId="248" xfId="1" applyFont="1" applyBorder="1" applyAlignment="1">
      <alignment horizontal="centerContinuous"/>
    </xf>
    <xf numFmtId="0" fontId="5" fillId="0" borderId="255" xfId="1" applyFont="1" applyBorder="1" applyAlignment="1">
      <alignment horizontal="center"/>
    </xf>
    <xf numFmtId="0" fontId="11" fillId="0" borderId="267" xfId="1" applyFont="1" applyBorder="1"/>
    <xf numFmtId="37" fontId="4" fillId="2" borderId="249" xfId="1" applyNumberFormat="1" applyFont="1" applyFill="1" applyBorder="1" applyProtection="1">
      <protection locked="0"/>
    </xf>
    <xf numFmtId="37" fontId="4" fillId="5" borderId="249" xfId="1" applyNumberFormat="1" applyFont="1" applyFill="1" applyBorder="1"/>
    <xf numFmtId="0" fontId="4" fillId="2" borderId="212" xfId="1" applyFont="1" applyFill="1" applyBorder="1" applyProtection="1">
      <protection locked="0"/>
    </xf>
    <xf numFmtId="0" fontId="4" fillId="0" borderId="267" xfId="1" applyFont="1" applyBorder="1" applyProtection="1"/>
    <xf numFmtId="0" fontId="4" fillId="0" borderId="0" xfId="1" applyFont="1" applyBorder="1" applyAlignment="1">
      <alignment horizontal="left" indent="2"/>
    </xf>
    <xf numFmtId="165" fontId="4" fillId="0" borderId="0" xfId="2" applyNumberFormat="1" applyFont="1" applyBorder="1" applyAlignment="1" applyProtection="1">
      <alignment horizontal="left"/>
    </xf>
    <xf numFmtId="165" fontId="4" fillId="0" borderId="0" xfId="2" applyNumberFormat="1" applyFont="1" applyBorder="1" applyAlignment="1" applyProtection="1">
      <alignment horizontal="center"/>
    </xf>
    <xf numFmtId="165" fontId="4" fillId="0" borderId="0" xfId="2" applyNumberFormat="1" applyFont="1" applyFill="1" applyBorder="1" applyAlignment="1" applyProtection="1">
      <alignment horizontal="center"/>
    </xf>
    <xf numFmtId="0" fontId="4" fillId="0" borderId="277" xfId="1" applyFont="1" applyBorder="1"/>
    <xf numFmtId="165" fontId="4" fillId="0" borderId="277" xfId="2" applyNumberFormat="1" applyFont="1" applyBorder="1" applyAlignment="1" applyProtection="1">
      <alignment horizontal="center"/>
    </xf>
    <xf numFmtId="0" fontId="4" fillId="0" borderId="250" xfId="1" applyFont="1" applyBorder="1"/>
    <xf numFmtId="0" fontId="4" fillId="2" borderId="247" xfId="1" applyFont="1" applyFill="1" applyBorder="1" applyProtection="1">
      <protection locked="0"/>
    </xf>
    <xf numFmtId="0" fontId="4" fillId="0" borderId="267" xfId="1" applyFont="1" applyBorder="1"/>
    <xf numFmtId="0" fontId="4" fillId="2" borderId="8" xfId="1" applyFont="1" applyFill="1" applyBorder="1" applyProtection="1">
      <protection locked="0"/>
    </xf>
    <xf numFmtId="0" fontId="4" fillId="0" borderId="288" xfId="1" applyFont="1" applyBorder="1"/>
    <xf numFmtId="0" fontId="3" fillId="0" borderId="254" xfId="1" applyFont="1" applyBorder="1" applyAlignment="1">
      <alignment horizontal="centerContinuous"/>
    </xf>
    <xf numFmtId="0" fontId="3" fillId="0" borderId="267" xfId="1" applyFont="1" applyBorder="1" applyAlignment="1">
      <alignment horizontal="centerContinuous"/>
    </xf>
    <xf numFmtId="0" fontId="11" fillId="0" borderId="253" xfId="1" applyFont="1" applyBorder="1"/>
    <xf numFmtId="0" fontId="4" fillId="0" borderId="277" xfId="1" applyFont="1" applyBorder="1" applyAlignment="1"/>
    <xf numFmtId="0" fontId="4" fillId="0" borderId="276" xfId="1" applyFont="1" applyBorder="1" applyAlignment="1"/>
    <xf numFmtId="0" fontId="5" fillId="0" borderId="289" xfId="1" applyFont="1" applyBorder="1" applyAlignment="1">
      <alignment horizontal="centerContinuous"/>
    </xf>
    <xf numFmtId="0" fontId="5" fillId="0" borderId="290" xfId="1" applyFont="1" applyBorder="1" applyAlignment="1">
      <alignment horizontal="centerContinuous"/>
    </xf>
    <xf numFmtId="0" fontId="5" fillId="0" borderId="92" xfId="1" applyFont="1" applyBorder="1" applyAlignment="1">
      <alignment horizontal="centerContinuous"/>
    </xf>
    <xf numFmtId="0" fontId="5" fillId="0" borderId="275" xfId="1" applyFont="1" applyBorder="1" applyAlignment="1">
      <alignment horizontal="center"/>
    </xf>
    <xf numFmtId="0" fontId="4" fillId="0" borderId="285" xfId="1" applyFont="1" applyBorder="1"/>
    <xf numFmtId="0" fontId="4" fillId="0" borderId="39" xfId="1" applyFont="1" applyBorder="1" applyAlignment="1">
      <alignment horizontal="left" indent="2"/>
    </xf>
    <xf numFmtId="0" fontId="4" fillId="0" borderId="282" xfId="1" applyFont="1" applyBorder="1"/>
    <xf numFmtId="0" fontId="4" fillId="0" borderId="279" xfId="1" applyFont="1" applyBorder="1" applyAlignment="1"/>
    <xf numFmtId="0" fontId="4" fillId="0" borderId="279" xfId="1" applyFont="1" applyBorder="1"/>
    <xf numFmtId="0" fontId="5" fillId="0" borderId="279" xfId="1" applyFont="1" applyBorder="1" applyAlignment="1">
      <alignment vertical="center"/>
    </xf>
    <xf numFmtId="0" fontId="4" fillId="0" borderId="277" xfId="1" applyFont="1" applyFill="1" applyBorder="1" applyAlignment="1">
      <alignment wrapText="1"/>
    </xf>
    <xf numFmtId="0" fontId="1" fillId="0" borderId="277" xfId="1" applyFont="1" applyFill="1" applyBorder="1" applyAlignment="1">
      <alignment wrapText="1"/>
    </xf>
    <xf numFmtId="0" fontId="1" fillId="0" borderId="276" xfId="1" applyFont="1" applyFill="1" applyBorder="1" applyAlignment="1">
      <alignment wrapText="1"/>
    </xf>
    <xf numFmtId="0" fontId="4" fillId="0" borderId="279" xfId="1" applyFont="1" applyBorder="1" applyAlignment="1" applyProtection="1">
      <alignment horizontal="center" wrapText="1"/>
    </xf>
    <xf numFmtId="37" fontId="3" fillId="2" borderId="92" xfId="2" applyNumberFormat="1" applyFont="1" applyFill="1" applyBorder="1" applyAlignment="1" applyProtection="1">
      <alignment wrapText="1"/>
      <protection locked="0"/>
    </xf>
    <xf numFmtId="0" fontId="5" fillId="0" borderId="6" xfId="5" applyFont="1" applyBorder="1" applyAlignment="1">
      <alignment horizontal="centerContinuous"/>
    </xf>
    <xf numFmtId="0" fontId="5" fillId="0" borderId="17" xfId="5" applyFont="1" applyBorder="1" applyAlignment="1">
      <alignment horizontal="centerContinuous"/>
    </xf>
    <xf numFmtId="0" fontId="5" fillId="0" borderId="104" xfId="5" applyFont="1" applyBorder="1" applyAlignment="1">
      <alignment horizontal="centerContinuous"/>
    </xf>
    <xf numFmtId="0" fontId="4" fillId="0" borderId="4" xfId="1" applyFont="1" applyBorder="1" applyAlignment="1">
      <alignment horizontal="center"/>
    </xf>
    <xf numFmtId="0" fontId="3" fillId="2" borderId="212" xfId="5" applyFill="1" applyBorder="1" applyAlignment="1" applyProtection="1">
      <protection locked="0"/>
    </xf>
    <xf numFmtId="0" fontId="3" fillId="0" borderId="0" xfId="5" applyFill="1" applyBorder="1" applyAlignment="1" applyProtection="1">
      <protection locked="0"/>
    </xf>
    <xf numFmtId="0" fontId="3" fillId="0" borderId="0" xfId="1" applyFont="1" applyFill="1" applyBorder="1" applyAlignment="1" applyProtection="1">
      <alignment wrapText="1"/>
      <protection locked="0"/>
    </xf>
    <xf numFmtId="0" fontId="4" fillId="0" borderId="276" xfId="1" applyFont="1" applyBorder="1" applyAlignment="1">
      <alignment horizontal="centerContinuous"/>
    </xf>
    <xf numFmtId="0" fontId="4" fillId="0" borderId="39" xfId="1" applyFont="1" applyBorder="1" applyAlignment="1">
      <alignment horizontal="center"/>
    </xf>
    <xf numFmtId="0" fontId="4" fillId="0" borderId="8" xfId="1" applyFont="1" applyBorder="1" applyAlignment="1">
      <alignment horizontal="center"/>
    </xf>
    <xf numFmtId="0" fontId="3" fillId="0" borderId="253" xfId="5" applyBorder="1" applyAlignment="1">
      <alignment wrapText="1"/>
    </xf>
    <xf numFmtId="0" fontId="3" fillId="0" borderId="248" xfId="5" applyBorder="1"/>
    <xf numFmtId="0" fontId="3" fillId="0" borderId="253" xfId="5" applyFill="1" applyBorder="1"/>
    <xf numFmtId="0" fontId="1" fillId="0" borderId="255" xfId="5" applyFont="1" applyBorder="1"/>
    <xf numFmtId="0" fontId="3" fillId="0" borderId="255" xfId="5" applyBorder="1"/>
    <xf numFmtId="37" fontId="3" fillId="7" borderId="291" xfId="1" applyNumberFormat="1" applyFont="1" applyFill="1" applyBorder="1"/>
    <xf numFmtId="37" fontId="3" fillId="5" borderId="247" xfId="2" applyNumberFormat="1" applyFont="1" applyFill="1" applyBorder="1" applyProtection="1"/>
    <xf numFmtId="0" fontId="3" fillId="0" borderId="277" xfId="5" applyBorder="1" applyAlignment="1">
      <alignment wrapText="1"/>
    </xf>
    <xf numFmtId="0" fontId="1" fillId="0" borderId="253" xfId="5" applyFont="1" applyFill="1" applyBorder="1"/>
    <xf numFmtId="37" fontId="3" fillId="0" borderId="253" xfId="1" applyNumberFormat="1" applyFont="1" applyFill="1" applyBorder="1"/>
    <xf numFmtId="37" fontId="3" fillId="0" borderId="253" xfId="2" applyNumberFormat="1" applyFont="1" applyFill="1" applyBorder="1" applyProtection="1"/>
    <xf numFmtId="37" fontId="3" fillId="0" borderId="274" xfId="1" applyNumberFormat="1" applyFont="1" applyFill="1" applyBorder="1"/>
    <xf numFmtId="0" fontId="3" fillId="0" borderId="253" xfId="5" applyBorder="1" applyAlignment="1">
      <alignment horizontal="right"/>
    </xf>
    <xf numFmtId="0" fontId="3" fillId="0" borderId="4" xfId="1" applyFont="1" applyBorder="1" applyAlignment="1">
      <alignment horizontal="right"/>
    </xf>
    <xf numFmtId="37" fontId="3" fillId="2" borderId="211" xfId="2" applyNumberFormat="1" applyFont="1" applyFill="1" applyBorder="1" applyProtection="1">
      <protection locked="0"/>
    </xf>
    <xf numFmtId="37" fontId="3" fillId="2" borderId="279" xfId="2" applyNumberFormat="1" applyFont="1" applyFill="1" applyBorder="1" applyProtection="1">
      <protection locked="0"/>
    </xf>
    <xf numFmtId="37" fontId="3" fillId="5" borderId="211" xfId="2" applyNumberFormat="1" applyFont="1" applyFill="1" applyBorder="1" applyProtection="1"/>
    <xf numFmtId="37" fontId="3" fillId="5" borderId="61" xfId="2" applyNumberFormat="1" applyFont="1" applyFill="1" applyBorder="1" applyProtection="1"/>
    <xf numFmtId="0" fontId="3" fillId="7" borderId="247" xfId="1" applyFont="1" applyFill="1" applyBorder="1"/>
    <xf numFmtId="0" fontId="3" fillId="7" borderId="61" xfId="1" applyFont="1" applyFill="1" applyBorder="1"/>
    <xf numFmtId="0" fontId="3" fillId="7" borderId="8" xfId="1" applyFont="1" applyFill="1" applyBorder="1"/>
    <xf numFmtId="0" fontId="3" fillId="0" borderId="253" xfId="1" applyFont="1" applyFill="1" applyBorder="1"/>
    <xf numFmtId="0" fontId="7" fillId="0" borderId="212" xfId="20" applyFont="1" applyBorder="1"/>
    <xf numFmtId="0" fontId="7" fillId="0" borderId="0" xfId="20" applyFont="1" applyFill="1" applyBorder="1" applyAlignment="1">
      <alignment horizontal="center"/>
    </xf>
    <xf numFmtId="0" fontId="7" fillId="0" borderId="0" xfId="20" applyFont="1" applyFill="1" applyBorder="1"/>
    <xf numFmtId="0" fontId="8" fillId="0" borderId="0" xfId="1" applyFont="1" applyBorder="1"/>
    <xf numFmtId="0" fontId="8" fillId="0" borderId="236" xfId="1" applyFont="1" applyBorder="1"/>
    <xf numFmtId="0" fontId="5" fillId="0" borderId="266" xfId="1" applyFont="1" applyBorder="1" applyAlignment="1">
      <alignment horizontal="center"/>
    </xf>
    <xf numFmtId="0" fontId="3" fillId="0" borderId="257" xfId="1" applyFont="1" applyBorder="1" applyAlignment="1">
      <alignment vertical="center"/>
    </xf>
    <xf numFmtId="0" fontId="3" fillId="0" borderId="255" xfId="1" applyFont="1" applyBorder="1"/>
    <xf numFmtId="5" fontId="3" fillId="2" borderId="291" xfId="8" applyNumberFormat="1" applyFont="1" applyFill="1" applyBorder="1" applyAlignment="1" applyProtection="1">
      <alignment wrapText="1"/>
      <protection locked="0"/>
    </xf>
    <xf numFmtId="0" fontId="11" fillId="0" borderId="211" xfId="1" applyFont="1" applyBorder="1" applyAlignment="1">
      <alignment horizontal="left"/>
    </xf>
    <xf numFmtId="0" fontId="11" fillId="0" borderId="253" xfId="1" applyFont="1" applyBorder="1" applyAlignment="1">
      <alignment wrapText="1"/>
    </xf>
    <xf numFmtId="0" fontId="11" fillId="0" borderId="248" xfId="1" applyFont="1" applyBorder="1" applyAlignment="1">
      <alignment wrapText="1"/>
    </xf>
    <xf numFmtId="5" fontId="3" fillId="2" borderId="265" xfId="8" applyNumberFormat="1" applyFont="1" applyFill="1" applyBorder="1" applyAlignment="1" applyProtection="1">
      <alignment wrapText="1"/>
      <protection locked="0"/>
    </xf>
    <xf numFmtId="0" fontId="3" fillId="2" borderId="253" xfId="1" applyFont="1" applyFill="1" applyBorder="1"/>
    <xf numFmtId="0" fontId="3" fillId="2" borderId="248" xfId="1" applyFont="1" applyFill="1" applyBorder="1"/>
    <xf numFmtId="37" fontId="3" fillId="5" borderId="292" xfId="2" applyNumberFormat="1" applyFont="1" applyFill="1" applyBorder="1" applyAlignment="1" applyProtection="1"/>
    <xf numFmtId="0" fontId="1" fillId="2" borderId="0" xfId="1" applyFont="1" applyFill="1" applyBorder="1" applyAlignment="1" applyProtection="1">
      <alignment horizontal="left"/>
      <protection locked="0"/>
    </xf>
    <xf numFmtId="0" fontId="1" fillId="0" borderId="29" xfId="1" applyFont="1" applyFill="1" applyBorder="1" applyAlignment="1">
      <alignment vertical="center" wrapText="1"/>
    </xf>
    <xf numFmtId="167" fontId="3" fillId="5" borderId="59" xfId="2" applyNumberFormat="1" applyFont="1" applyFill="1" applyBorder="1" applyProtection="1"/>
    <xf numFmtId="0" fontId="1" fillId="0" borderId="12" xfId="1" applyBorder="1" applyAlignment="1">
      <alignment horizontal="left"/>
    </xf>
    <xf numFmtId="0" fontId="3" fillId="0" borderId="12" xfId="1" applyFont="1" applyBorder="1" applyAlignment="1">
      <alignment horizontal="left"/>
    </xf>
    <xf numFmtId="172" fontId="4" fillId="2" borderId="12" xfId="1" applyNumberFormat="1" applyFont="1" applyFill="1" applyBorder="1" applyAlignment="1" applyProtection="1">
      <alignment wrapText="1"/>
      <protection locked="0"/>
    </xf>
    <xf numFmtId="172" fontId="5" fillId="5" borderId="12" xfId="1" applyNumberFormat="1" applyFont="1" applyFill="1" applyBorder="1" applyAlignment="1">
      <alignment shrinkToFit="1"/>
    </xf>
    <xf numFmtId="170" fontId="3" fillId="5" borderId="86" xfId="11" applyNumberFormat="1" applyFont="1" applyFill="1" applyBorder="1" applyProtection="1"/>
    <xf numFmtId="37" fontId="1" fillId="0" borderId="186" xfId="1" applyNumberFormat="1" applyBorder="1"/>
    <xf numFmtId="37" fontId="12" fillId="0" borderId="150" xfId="1" applyNumberFormat="1" applyFont="1" applyBorder="1"/>
    <xf numFmtId="0" fontId="1" fillId="0" borderId="0" xfId="1" applyFill="1" applyBorder="1"/>
    <xf numFmtId="37" fontId="1" fillId="0" borderId="0" xfId="1" applyNumberFormat="1" applyFill="1" applyBorder="1"/>
    <xf numFmtId="167" fontId="3" fillId="5" borderId="28" xfId="2" applyNumberFormat="1" applyFont="1" applyFill="1" applyBorder="1" applyAlignment="1" applyProtection="1">
      <alignment horizontal="right"/>
    </xf>
    <xf numFmtId="167" fontId="3" fillId="5" borderId="75" xfId="2" applyNumberFormat="1" applyFont="1" applyFill="1" applyBorder="1" applyAlignment="1" applyProtection="1">
      <alignment horizontal="right"/>
    </xf>
    <xf numFmtId="0" fontId="9" fillId="0" borderId="294" xfId="1" applyFont="1" applyBorder="1" applyAlignment="1">
      <alignment horizontal="center"/>
    </xf>
    <xf numFmtId="0" fontId="11" fillId="0" borderId="293" xfId="1" applyFont="1" applyBorder="1"/>
    <xf numFmtId="0" fontId="4" fillId="0" borderId="72" xfId="1" applyFont="1" applyBorder="1"/>
    <xf numFmtId="0" fontId="4" fillId="0" borderId="8" xfId="1" applyFont="1" applyBorder="1"/>
    <xf numFmtId="0" fontId="3" fillId="0" borderId="295" xfId="1" applyFont="1" applyBorder="1"/>
    <xf numFmtId="0" fontId="4" fillId="0" borderId="0" xfId="1" applyFont="1" applyBorder="1" applyAlignment="1">
      <alignment horizontal="right" wrapText="1"/>
    </xf>
    <xf numFmtId="0" fontId="4" fillId="0" borderId="39" xfId="1" applyFont="1" applyBorder="1" applyAlignment="1">
      <alignment wrapText="1"/>
    </xf>
    <xf numFmtId="0" fontId="5" fillId="0" borderId="92" xfId="1" applyFont="1" applyBorder="1" applyAlignment="1">
      <alignment horizontal="center" wrapText="1"/>
    </xf>
    <xf numFmtId="37" fontId="9" fillId="0" borderId="6" xfId="15" applyFont="1" applyFill="1" applyBorder="1"/>
    <xf numFmtId="37" fontId="9" fillId="0" borderId="17" xfId="15" applyFont="1" applyFill="1" applyBorder="1"/>
    <xf numFmtId="37" fontId="9" fillId="0" borderId="15" xfId="15" applyFont="1" applyFill="1" applyBorder="1"/>
    <xf numFmtId="37" fontId="1" fillId="0" borderId="295" xfId="15" applyFont="1" applyBorder="1" applyAlignment="1">
      <alignment horizontal="center"/>
    </xf>
    <xf numFmtId="14" fontId="4" fillId="0" borderId="0" xfId="1" applyNumberFormat="1" applyFont="1" applyFill="1" applyBorder="1" applyProtection="1">
      <protection locked="0"/>
    </xf>
    <xf numFmtId="0" fontId="3" fillId="0" borderId="266" xfId="1" applyFont="1" applyBorder="1"/>
    <xf numFmtId="164" fontId="1" fillId="2" borderId="0" xfId="1" applyNumberFormat="1" applyFont="1" applyFill="1" applyBorder="1" applyAlignment="1" applyProtection="1">
      <alignment horizontal="left"/>
      <protection locked="0"/>
    </xf>
    <xf numFmtId="0" fontId="1" fillId="2" borderId="0" xfId="4" applyNumberFormat="1" applyFont="1" applyFill="1" applyBorder="1" applyAlignment="1" applyProtection="1">
      <alignment horizontal="left"/>
      <protection locked="0"/>
    </xf>
    <xf numFmtId="0" fontId="3" fillId="2" borderId="299" xfId="1" applyFont="1" applyFill="1" applyBorder="1" applyAlignment="1" applyProtection="1">
      <alignment wrapText="1"/>
      <protection locked="0"/>
    </xf>
    <xf numFmtId="172" fontId="4" fillId="2" borderId="295" xfId="1" applyNumberFormat="1" applyFont="1" applyFill="1" applyBorder="1" applyAlignment="1" applyProtection="1">
      <alignment wrapText="1"/>
      <protection locked="0"/>
    </xf>
    <xf numFmtId="37" fontId="3" fillId="2" borderId="300" xfId="2" applyNumberFormat="1" applyFont="1" applyFill="1" applyBorder="1" applyProtection="1">
      <protection locked="0"/>
    </xf>
    <xf numFmtId="167" fontId="5" fillId="5" borderId="300" xfId="6" applyNumberFormat="1" applyFont="1" applyFill="1" applyBorder="1" applyProtection="1"/>
    <xf numFmtId="0" fontId="1" fillId="0" borderId="299" xfId="1" applyBorder="1"/>
    <xf numFmtId="0" fontId="1" fillId="0" borderId="299" xfId="1" applyBorder="1" applyAlignment="1">
      <alignment horizontal="centerContinuous" wrapText="1"/>
    </xf>
    <xf numFmtId="0" fontId="5" fillId="0" borderId="301" xfId="1" applyFont="1" applyBorder="1" applyAlignment="1">
      <alignment horizontal="centerContinuous" wrapText="1"/>
    </xf>
    <xf numFmtId="0" fontId="9" fillId="0" borderId="299" xfId="1" applyFont="1" applyBorder="1" applyAlignment="1">
      <alignment horizontal="center" wrapText="1"/>
    </xf>
    <xf numFmtId="0" fontId="5" fillId="0" borderId="302" xfId="1" applyFont="1" applyBorder="1" applyAlignment="1">
      <alignment horizontal="center" wrapText="1"/>
    </xf>
    <xf numFmtId="0" fontId="5" fillId="0" borderId="303" xfId="1" applyFont="1" applyBorder="1" applyAlignment="1">
      <alignment horizontal="center" wrapText="1"/>
    </xf>
    <xf numFmtId="0" fontId="5" fillId="0" borderId="304" xfId="1" applyFont="1" applyBorder="1" applyAlignment="1">
      <alignment horizontal="center" wrapText="1"/>
    </xf>
    <xf numFmtId="0" fontId="5" fillId="0" borderId="305" xfId="1" applyFont="1" applyBorder="1" applyAlignment="1">
      <alignment horizontal="center" wrapText="1"/>
    </xf>
    <xf numFmtId="0" fontId="5" fillId="0" borderId="242" xfId="1" applyFont="1" applyBorder="1" applyAlignment="1">
      <alignment horizontal="center" wrapText="1"/>
    </xf>
    <xf numFmtId="0" fontId="1" fillId="7" borderId="299" xfId="2" applyNumberFormat="1" applyFont="1" applyFill="1" applyBorder="1" applyProtection="1"/>
    <xf numFmtId="0" fontId="1" fillId="7" borderId="301" xfId="2" applyNumberFormat="1" applyFont="1" applyFill="1" applyBorder="1" applyProtection="1"/>
    <xf numFmtId="0" fontId="1" fillId="7" borderId="300" xfId="2" applyNumberFormat="1" applyFont="1" applyFill="1" applyBorder="1" applyProtection="1"/>
    <xf numFmtId="0" fontId="1" fillId="7" borderId="242" xfId="2" applyNumberFormat="1" applyFont="1" applyFill="1" applyBorder="1" applyProtection="1"/>
    <xf numFmtId="10" fontId="1" fillId="5" borderId="299" xfId="6" applyNumberFormat="1" applyFont="1" applyFill="1" applyBorder="1" applyProtection="1"/>
    <xf numFmtId="0" fontId="1" fillId="5" borderId="301" xfId="1" applyFill="1" applyBorder="1"/>
    <xf numFmtId="37" fontId="1" fillId="5" borderId="300" xfId="2" applyNumberFormat="1" applyFont="1" applyFill="1" applyBorder="1" applyProtection="1"/>
    <xf numFmtId="37" fontId="1" fillId="5" borderId="300" xfId="1" quotePrefix="1" applyNumberFormat="1" applyFill="1" applyBorder="1"/>
    <xf numFmtId="0" fontId="22" fillId="0" borderId="306" xfId="1" applyFont="1" applyBorder="1"/>
    <xf numFmtId="0" fontId="1" fillId="0" borderId="306" xfId="1" applyBorder="1"/>
    <xf numFmtId="37" fontId="1" fillId="5" borderId="299" xfId="2" applyNumberFormat="1" applyFont="1" applyFill="1" applyBorder="1" applyProtection="1"/>
    <xf numFmtId="37" fontId="1" fillId="5" borderId="242" xfId="2" applyNumberFormat="1" applyFont="1" applyFill="1" applyBorder="1" applyProtection="1"/>
    <xf numFmtId="0" fontId="1" fillId="0" borderId="299" xfId="1" applyBorder="1" applyAlignment="1">
      <alignment horizontal="left"/>
    </xf>
    <xf numFmtId="0" fontId="1" fillId="0" borderId="301" xfId="1" applyBorder="1"/>
    <xf numFmtId="37" fontId="1" fillId="5" borderId="300" xfId="2" quotePrefix="1" applyNumberFormat="1" applyFont="1" applyFill="1" applyBorder="1" applyProtection="1"/>
    <xf numFmtId="37" fontId="1" fillId="5" borderId="274" xfId="2" applyNumberFormat="1" applyFont="1" applyFill="1" applyBorder="1" applyProtection="1"/>
    <xf numFmtId="167" fontId="1" fillId="5" borderId="300" xfId="6" applyNumberFormat="1" applyFont="1" applyFill="1" applyBorder="1" applyProtection="1"/>
    <xf numFmtId="0" fontId="1" fillId="0" borderId="275" xfId="1" applyFont="1" applyBorder="1"/>
    <xf numFmtId="0" fontId="3" fillId="2" borderId="295" xfId="1" applyFont="1" applyFill="1" applyBorder="1" applyAlignment="1" applyProtection="1">
      <alignment horizontal="center"/>
      <protection locked="0"/>
    </xf>
    <xf numFmtId="37" fontId="3" fillId="3" borderId="274" xfId="2" applyNumberFormat="1" applyFont="1" applyFill="1" applyBorder="1" applyProtection="1"/>
    <xf numFmtId="0" fontId="1" fillId="0" borderId="236" xfId="1" applyFont="1" applyBorder="1"/>
    <xf numFmtId="0" fontId="1" fillId="0" borderId="296" xfId="1" applyFont="1" applyBorder="1" applyAlignment="1">
      <alignment horizontal="left"/>
    </xf>
    <xf numFmtId="0" fontId="3" fillId="0" borderId="307" xfId="1" applyFont="1" applyBorder="1" applyAlignment="1">
      <alignment horizontal="right"/>
    </xf>
    <xf numFmtId="0" fontId="5" fillId="0" borderId="298" xfId="1" applyFont="1" applyBorder="1" applyAlignment="1">
      <alignment horizontal="centerContinuous" wrapText="1"/>
    </xf>
    <xf numFmtId="37" fontId="3" fillId="5" borderId="92" xfId="2" applyNumberFormat="1" applyFont="1" applyFill="1" applyBorder="1" applyAlignment="1" applyProtection="1">
      <alignment horizontal="right"/>
    </xf>
    <xf numFmtId="37" fontId="3" fillId="5" borderId="301" xfId="2" applyNumberFormat="1" applyFont="1" applyFill="1" applyBorder="1" applyProtection="1"/>
    <xf numFmtId="37" fontId="3" fillId="5" borderId="301" xfId="2" applyNumberFormat="1" applyFont="1" applyFill="1" applyBorder="1" applyAlignment="1" applyProtection="1">
      <alignment horizontal="right"/>
    </xf>
    <xf numFmtId="37" fontId="3" fillId="5" borderId="308" xfId="2" applyNumberFormat="1" applyFont="1" applyFill="1" applyBorder="1" applyAlignment="1" applyProtection="1">
      <alignment horizontal="right"/>
    </xf>
    <xf numFmtId="0" fontId="5" fillId="0" borderId="295" xfId="1" applyFont="1" applyBorder="1" applyAlignment="1">
      <alignment horizontal="centerContinuous" wrapText="1"/>
    </xf>
    <xf numFmtId="37" fontId="3" fillId="2" borderId="295" xfId="2" applyNumberFormat="1" applyFont="1" applyFill="1" applyBorder="1" applyAlignment="1" applyProtection="1">
      <alignment horizontal="right"/>
      <protection locked="0"/>
    </xf>
    <xf numFmtId="37" fontId="3" fillId="5" borderId="295" xfId="2" applyNumberFormat="1" applyFont="1" applyFill="1" applyBorder="1" applyAlignment="1" applyProtection="1">
      <alignment horizontal="right"/>
    </xf>
    <xf numFmtId="0" fontId="1" fillId="0" borderId="299" xfId="1" applyFont="1" applyBorder="1" applyAlignment="1">
      <alignment horizontal="left"/>
    </xf>
    <xf numFmtId="0" fontId="1" fillId="0" borderId="290" xfId="1" applyFont="1" applyBorder="1" applyAlignment="1">
      <alignment horizontal="left"/>
    </xf>
    <xf numFmtId="0" fontId="1" fillId="0" borderId="279" xfId="1" applyFont="1" applyBorder="1" applyAlignment="1">
      <alignment horizontal="left"/>
    </xf>
    <xf numFmtId="0" fontId="3" fillId="2" borderId="211" xfId="1" applyFont="1" applyFill="1" applyBorder="1" applyAlignment="1" applyProtection="1">
      <alignment horizontal="left" wrapText="1"/>
      <protection locked="0"/>
    </xf>
    <xf numFmtId="0" fontId="1" fillId="0" borderId="23" xfId="1" applyFont="1" applyBorder="1"/>
    <xf numFmtId="0" fontId="3" fillId="0" borderId="309" xfId="1" quotePrefix="1" applyFont="1" applyBorder="1" applyAlignment="1">
      <alignment horizontal="right" vertical="top"/>
    </xf>
    <xf numFmtId="0" fontId="3" fillId="0" borderId="39" xfId="1" quotePrefix="1" applyFont="1" applyBorder="1" applyAlignment="1">
      <alignment horizontal="right"/>
    </xf>
    <xf numFmtId="0" fontId="3" fillId="0" borderId="310" xfId="1" quotePrefix="1" applyFont="1" applyBorder="1" applyAlignment="1">
      <alignment horizontal="right" vertical="top"/>
    </xf>
    <xf numFmtId="5" fontId="7" fillId="0" borderId="0" xfId="1" applyNumberFormat="1" applyFont="1"/>
    <xf numFmtId="0" fontId="1" fillId="2" borderId="64" xfId="1" applyFont="1" applyFill="1" applyBorder="1" applyAlignment="1" applyProtection="1">
      <alignment horizontal="center" vertical="top" wrapText="1"/>
      <protection locked="0"/>
    </xf>
    <xf numFmtId="0" fontId="1" fillId="2" borderId="202" xfId="1" applyFont="1" applyFill="1" applyBorder="1" applyAlignment="1" applyProtection="1">
      <alignment horizontal="center" vertical="top" wrapText="1"/>
      <protection locked="0"/>
    </xf>
    <xf numFmtId="1" fontId="1" fillId="2" borderId="212" xfId="1" applyNumberFormat="1" applyFont="1" applyFill="1" applyBorder="1" applyAlignment="1" applyProtection="1">
      <alignment horizontal="right"/>
      <protection locked="0"/>
    </xf>
    <xf numFmtId="0" fontId="1" fillId="2" borderId="58" xfId="1" applyFont="1" applyFill="1" applyBorder="1" applyAlignment="1" applyProtection="1">
      <alignment horizontal="center" wrapText="1"/>
      <protection locked="0"/>
    </xf>
    <xf numFmtId="0" fontId="1" fillId="2" borderId="59" xfId="1" applyFont="1" applyFill="1" applyBorder="1" applyAlignment="1" applyProtection="1">
      <alignment horizontal="center" wrapText="1"/>
      <protection locked="0"/>
    </xf>
    <xf numFmtId="0" fontId="1" fillId="2" borderId="53" xfId="1" applyFont="1" applyFill="1" applyBorder="1" applyAlignment="1" applyProtection="1">
      <alignment horizontal="center" wrapText="1"/>
      <protection locked="0"/>
    </xf>
    <xf numFmtId="0" fontId="1" fillId="2" borderId="54" xfId="1" applyFont="1" applyFill="1" applyBorder="1" applyAlignment="1" applyProtection="1">
      <alignment horizontal="center" wrapText="1"/>
      <protection locked="0"/>
    </xf>
    <xf numFmtId="0" fontId="1" fillId="2" borderId="64" xfId="1" applyFont="1" applyFill="1" applyBorder="1" applyAlignment="1" applyProtection="1">
      <alignment horizontal="center" wrapText="1"/>
      <protection locked="0"/>
    </xf>
    <xf numFmtId="0" fontId="1" fillId="2" borderId="50" xfId="1" applyFont="1" applyFill="1" applyBorder="1" applyAlignment="1" applyProtection="1">
      <alignment horizontal="center" wrapText="1"/>
      <protection locked="0"/>
    </xf>
    <xf numFmtId="0" fontId="1" fillId="2" borderId="263" xfId="9" applyFont="1" applyFill="1" applyBorder="1" applyAlignment="1" applyProtection="1">
      <alignment horizontal="center" wrapText="1"/>
      <protection locked="0"/>
    </xf>
    <xf numFmtId="0" fontId="1" fillId="2" borderId="264" xfId="9" applyFont="1" applyFill="1" applyBorder="1" applyAlignment="1" applyProtection="1">
      <alignment horizontal="center" wrapText="1"/>
      <protection locked="0"/>
    </xf>
    <xf numFmtId="0" fontId="1" fillId="2" borderId="59" xfId="9" applyFont="1" applyFill="1" applyBorder="1" applyAlignment="1" applyProtection="1">
      <alignment horizontal="center" wrapText="1"/>
      <protection locked="0"/>
    </xf>
    <xf numFmtId="0" fontId="1" fillId="2" borderId="58" xfId="9" applyFont="1" applyFill="1" applyBorder="1" applyAlignment="1" applyProtection="1">
      <alignment horizontal="center" wrapText="1"/>
      <protection locked="0"/>
    </xf>
    <xf numFmtId="0" fontId="1" fillId="2" borderId="28" xfId="1" applyFont="1" applyFill="1" applyBorder="1" applyAlignment="1" applyProtection="1">
      <alignment horizontal="center" wrapText="1"/>
      <protection locked="0"/>
    </xf>
    <xf numFmtId="0" fontId="1" fillId="2" borderId="51" xfId="1" applyFont="1" applyFill="1" applyBorder="1" applyAlignment="1" applyProtection="1">
      <alignment horizontal="center" wrapText="1"/>
      <protection locked="0"/>
    </xf>
    <xf numFmtId="0" fontId="1" fillId="2" borderId="7" xfId="1" applyFont="1" applyFill="1" applyBorder="1" applyAlignment="1" applyProtection="1">
      <alignment horizontal="center"/>
      <protection locked="0"/>
    </xf>
    <xf numFmtId="0" fontId="1" fillId="2" borderId="12" xfId="1" applyFont="1" applyFill="1" applyBorder="1" applyAlignment="1" applyProtection="1">
      <alignment horizontal="center"/>
      <protection locked="0"/>
    </xf>
    <xf numFmtId="0" fontId="1" fillId="2" borderId="73" xfId="1" applyFont="1" applyFill="1" applyBorder="1" applyAlignment="1" applyProtection="1">
      <alignment horizontal="center" wrapText="1"/>
      <protection locked="0"/>
    </xf>
    <xf numFmtId="0" fontId="1" fillId="2" borderId="74" xfId="1" applyFont="1" applyFill="1" applyBorder="1" applyAlignment="1" applyProtection="1">
      <alignment horizontal="center" wrapText="1"/>
      <protection locked="0"/>
    </xf>
    <xf numFmtId="0" fontId="1" fillId="4" borderId="313" xfId="1" applyFill="1" applyBorder="1"/>
    <xf numFmtId="37" fontId="1" fillId="0" borderId="314" xfId="1" applyNumberFormat="1" applyBorder="1"/>
    <xf numFmtId="37" fontId="1" fillId="0" borderId="315" xfId="1" applyNumberFormat="1" applyBorder="1"/>
    <xf numFmtId="0" fontId="31" fillId="0" borderId="0" xfId="1" applyFont="1" applyAlignment="1" applyProtection="1">
      <alignment horizontal="left"/>
      <protection locked="0"/>
    </xf>
    <xf numFmtId="49" fontId="7" fillId="0" borderId="0" xfId="1" applyNumberFormat="1" applyFont="1"/>
    <xf numFmtId="0" fontId="7" fillId="0" borderId="0" xfId="1" quotePrefix="1" applyNumberFormat="1" applyFont="1"/>
    <xf numFmtId="37" fontId="7" fillId="0" borderId="0" xfId="1" quotePrefix="1" applyNumberFormat="1" applyFont="1"/>
    <xf numFmtId="49" fontId="7" fillId="0" borderId="0" xfId="1" quotePrefix="1" applyNumberFormat="1" applyFont="1"/>
    <xf numFmtId="49" fontId="1" fillId="0" borderId="295" xfId="9" quotePrefix="1" applyNumberFormat="1" applyFont="1" applyBorder="1" applyAlignment="1">
      <alignment horizontal="right" vertical="top"/>
    </xf>
    <xf numFmtId="0" fontId="1" fillId="0" borderId="320" xfId="1" quotePrefix="1" applyBorder="1" applyAlignment="1">
      <alignment horizontal="right"/>
    </xf>
    <xf numFmtId="2" fontId="1" fillId="2" borderId="212" xfId="1" applyNumberFormat="1" applyFont="1" applyFill="1" applyBorder="1" applyAlignment="1" applyProtection="1">
      <alignment horizontal="right"/>
      <protection locked="0"/>
    </xf>
    <xf numFmtId="49" fontId="1" fillId="0" borderId="310" xfId="1" quotePrefix="1" applyNumberFormat="1" applyBorder="1" applyAlignment="1">
      <alignment horizontal="right" vertical="top"/>
    </xf>
    <xf numFmtId="0" fontId="1" fillId="0" borderId="8" xfId="1" applyBorder="1"/>
    <xf numFmtId="37" fontId="3" fillId="3" borderId="279" xfId="2" applyNumberFormat="1" applyFont="1" applyFill="1" applyBorder="1" applyProtection="1"/>
    <xf numFmtId="37" fontId="3" fillId="3" borderId="276" xfId="2" applyNumberFormat="1" applyFont="1" applyFill="1" applyBorder="1" applyProtection="1"/>
    <xf numFmtId="37" fontId="3" fillId="3" borderId="323" xfId="2" applyNumberFormat="1" applyFont="1" applyFill="1" applyBorder="1" applyProtection="1"/>
    <xf numFmtId="37" fontId="3" fillId="3" borderId="324" xfId="2" applyNumberFormat="1" applyFont="1" applyFill="1" applyBorder="1" applyProtection="1"/>
    <xf numFmtId="0" fontId="1" fillId="0" borderId="61" xfId="1" applyBorder="1"/>
    <xf numFmtId="0" fontId="1" fillId="0" borderId="56" xfId="1" applyFont="1" applyBorder="1" applyAlignment="1">
      <alignment vertical="center" wrapText="1"/>
    </xf>
    <xf numFmtId="0" fontId="1" fillId="0" borderId="95" xfId="1" applyFont="1" applyBorder="1" applyAlignment="1">
      <alignment vertical="center" wrapText="1"/>
    </xf>
    <xf numFmtId="0" fontId="1" fillId="0" borderId="30" xfId="1" applyFont="1" applyBorder="1" applyAlignment="1">
      <alignment vertical="center"/>
    </xf>
    <xf numFmtId="44" fontId="1" fillId="2" borderId="0" xfId="30" applyFont="1" applyFill="1" applyBorder="1" applyAlignment="1" applyProtection="1">
      <alignment wrapText="1"/>
      <protection locked="0"/>
    </xf>
    <xf numFmtId="0" fontId="1" fillId="0" borderId="267" xfId="1" applyBorder="1"/>
    <xf numFmtId="44" fontId="1" fillId="2" borderId="277" xfId="30" applyFont="1" applyFill="1" applyBorder="1" applyAlignment="1" applyProtection="1">
      <alignment wrapText="1"/>
      <protection locked="0"/>
    </xf>
    <xf numFmtId="44" fontId="1" fillId="5" borderId="19" xfId="30" applyFont="1" applyFill="1" applyBorder="1" applyProtection="1"/>
    <xf numFmtId="37" fontId="1" fillId="5" borderId="277" xfId="2" applyNumberFormat="1" applyFont="1" applyFill="1" applyBorder="1" applyProtection="1"/>
    <xf numFmtId="166" fontId="1" fillId="5" borderId="235" xfId="30" applyNumberFormat="1" applyFont="1" applyFill="1" applyBorder="1" applyProtection="1"/>
    <xf numFmtId="166" fontId="1" fillId="5" borderId="325" xfId="30" applyNumberFormat="1" applyFont="1" applyFill="1" applyBorder="1" applyProtection="1"/>
    <xf numFmtId="0" fontId="7" fillId="0" borderId="12" xfId="20" applyFont="1" applyBorder="1"/>
    <xf numFmtId="0" fontId="9" fillId="0" borderId="211" xfId="7" applyFont="1" applyBorder="1" applyAlignment="1">
      <alignment horizontal="left" wrapText="1"/>
    </xf>
    <xf numFmtId="0" fontId="9" fillId="0" borderId="253" xfId="7" applyFont="1" applyBorder="1" applyAlignment="1">
      <alignment horizontal="left" wrapText="1"/>
    </xf>
    <xf numFmtId="0" fontId="9" fillId="0" borderId="248" xfId="7" applyFont="1" applyBorder="1" applyAlignment="1">
      <alignment horizontal="left" wrapText="1"/>
    </xf>
    <xf numFmtId="0" fontId="1" fillId="0" borderId="0" xfId="1" applyFont="1" applyBorder="1" applyAlignment="1">
      <alignment wrapText="1"/>
    </xf>
    <xf numFmtId="0" fontId="3" fillId="0" borderId="0" xfId="1" applyFont="1" applyBorder="1" applyAlignment="1">
      <alignment wrapText="1"/>
    </xf>
    <xf numFmtId="0" fontId="1" fillId="0" borderId="279" xfId="1" applyFont="1" applyBorder="1" applyAlignment="1">
      <alignment horizontal="left" wrapText="1"/>
    </xf>
    <xf numFmtId="0" fontId="1" fillId="0" borderId="276" xfId="1" applyFont="1" applyBorder="1" applyAlignment="1">
      <alignment horizontal="left" wrapText="1"/>
    </xf>
    <xf numFmtId="0" fontId="5" fillId="0" borderId="0" xfId="1" applyFont="1" applyAlignment="1">
      <alignment horizontal="left" wrapText="1"/>
    </xf>
    <xf numFmtId="0" fontId="1" fillId="0" borderId="90" xfId="1" applyBorder="1" applyAlignment="1">
      <alignment horizontal="left" wrapText="1"/>
    </xf>
    <xf numFmtId="0" fontId="1" fillId="0" borderId="99" xfId="1" applyBorder="1" applyAlignment="1">
      <alignment horizontal="left" wrapText="1"/>
    </xf>
    <xf numFmtId="0" fontId="1" fillId="0" borderId="318" xfId="1" applyBorder="1" applyAlignment="1">
      <alignment wrapText="1"/>
    </xf>
    <xf numFmtId="0" fontId="1" fillId="0" borderId="319" xfId="1" applyBorder="1" applyAlignment="1">
      <alignment wrapText="1"/>
    </xf>
    <xf numFmtId="0" fontId="1" fillId="0" borderId="212" xfId="1" applyBorder="1"/>
    <xf numFmtId="0" fontId="3" fillId="0" borderId="321" xfId="1" applyFont="1" applyBorder="1" applyAlignment="1">
      <alignment wrapText="1"/>
    </xf>
    <xf numFmtId="0" fontId="3" fillId="0" borderId="322" xfId="1" applyFont="1" applyBorder="1" applyAlignment="1">
      <alignment wrapText="1"/>
    </xf>
    <xf numFmtId="0" fontId="1" fillId="0" borderId="279" xfId="1" applyFont="1" applyBorder="1" applyAlignment="1">
      <alignment wrapText="1"/>
    </xf>
    <xf numFmtId="0" fontId="3" fillId="0" borderId="277" xfId="1" applyFont="1" applyBorder="1" applyAlignment="1">
      <alignment wrapText="1"/>
    </xf>
    <xf numFmtId="0" fontId="1" fillId="0" borderId="323" xfId="1" applyBorder="1" applyAlignment="1">
      <alignment wrapText="1"/>
    </xf>
    <xf numFmtId="0" fontId="1" fillId="0" borderId="324" xfId="1" applyBorder="1" applyAlignment="1">
      <alignment wrapText="1"/>
    </xf>
    <xf numFmtId="0" fontId="3" fillId="0" borderId="48" xfId="1" applyFont="1" applyBorder="1" applyAlignment="1">
      <alignment horizontal="left" vertical="top"/>
    </xf>
    <xf numFmtId="0" fontId="3" fillId="0" borderId="65" xfId="1" applyFont="1" applyBorder="1" applyAlignment="1">
      <alignment horizontal="left" vertical="top"/>
    </xf>
    <xf numFmtId="0" fontId="1" fillId="2" borderId="29" xfId="1" applyFont="1" applyFill="1" applyBorder="1" applyAlignment="1" applyProtection="1">
      <alignment horizontal="center"/>
      <protection locked="0"/>
    </xf>
    <xf numFmtId="0" fontId="3" fillId="2" borderId="31" xfId="1" applyFont="1" applyFill="1" applyBorder="1" applyAlignment="1" applyProtection="1">
      <alignment horizontal="center"/>
      <protection locked="0"/>
    </xf>
    <xf numFmtId="0" fontId="1" fillId="0" borderId="316" xfId="1" applyBorder="1" applyAlignment="1">
      <alignment wrapText="1"/>
    </xf>
    <xf numFmtId="0" fontId="1" fillId="0" borderId="317" xfId="1" applyBorder="1" applyAlignment="1">
      <alignment wrapText="1"/>
    </xf>
    <xf numFmtId="0" fontId="3" fillId="0" borderId="25" xfId="5" applyBorder="1" applyAlignment="1">
      <alignment wrapText="1"/>
    </xf>
    <xf numFmtId="0" fontId="3" fillId="0" borderId="18" xfId="5" applyBorder="1" applyAlignment="1">
      <alignment wrapText="1"/>
    </xf>
    <xf numFmtId="0" fontId="3" fillId="0" borderId="52" xfId="1" applyFont="1" applyBorder="1" applyAlignment="1">
      <alignment wrapText="1"/>
    </xf>
    <xf numFmtId="0" fontId="3" fillId="0" borderId="26" xfId="1" applyFont="1" applyBorder="1" applyAlignment="1">
      <alignment wrapText="1"/>
    </xf>
    <xf numFmtId="0" fontId="3" fillId="0" borderId="37" xfId="1" applyFont="1" applyBorder="1" applyAlignment="1">
      <alignment wrapText="1"/>
    </xf>
    <xf numFmtId="0" fontId="3" fillId="0" borderId="10" xfId="1" applyFont="1" applyBorder="1" applyAlignment="1">
      <alignment wrapText="1"/>
    </xf>
    <xf numFmtId="0" fontId="1" fillId="0" borderId="34" xfId="1" applyFont="1" applyBorder="1" applyAlignment="1">
      <alignment wrapText="1"/>
    </xf>
    <xf numFmtId="0" fontId="3" fillId="0" borderId="18" xfId="1" applyFont="1" applyBorder="1" applyAlignment="1">
      <alignment wrapText="1"/>
    </xf>
    <xf numFmtId="0" fontId="3" fillId="0" borderId="279" xfId="1" applyFont="1" applyBorder="1" applyAlignment="1">
      <alignment wrapText="1"/>
    </xf>
    <xf numFmtId="0" fontId="3" fillId="0" borderId="6" xfId="1" applyFont="1" applyBorder="1" applyAlignment="1">
      <alignment wrapText="1"/>
    </xf>
    <xf numFmtId="0" fontId="1" fillId="0" borderId="7" xfId="1" applyBorder="1" applyAlignment="1">
      <alignment wrapText="1"/>
    </xf>
    <xf numFmtId="0" fontId="3" fillId="0" borderId="22" xfId="1" applyFont="1" applyBorder="1" applyAlignment="1">
      <alignment wrapText="1"/>
    </xf>
    <xf numFmtId="0" fontId="3" fillId="0" borderId="23" xfId="1" applyFont="1" applyBorder="1" applyAlignment="1">
      <alignment wrapText="1"/>
    </xf>
    <xf numFmtId="0" fontId="1" fillId="2" borderId="296" xfId="1" applyFont="1" applyFill="1" applyBorder="1" applyAlignment="1" applyProtection="1">
      <alignment horizontal="left"/>
      <protection locked="0"/>
    </xf>
    <xf numFmtId="0" fontId="3" fillId="2" borderId="297" xfId="1" applyFont="1" applyFill="1" applyBorder="1" applyAlignment="1" applyProtection="1">
      <alignment horizontal="left"/>
      <protection locked="0"/>
    </xf>
    <xf numFmtId="0" fontId="3" fillId="2" borderId="298" xfId="1" applyFont="1" applyFill="1" applyBorder="1" applyAlignment="1" applyProtection="1">
      <alignment horizontal="left"/>
      <protection locked="0"/>
    </xf>
    <xf numFmtId="0" fontId="1" fillId="2" borderId="60" xfId="1" applyFont="1" applyFill="1" applyBorder="1" applyAlignment="1" applyProtection="1">
      <alignment horizontal="center" wrapText="1"/>
      <protection locked="0"/>
    </xf>
    <xf numFmtId="0" fontId="3" fillId="2" borderId="31" xfId="1" applyFont="1" applyFill="1" applyBorder="1" applyAlignment="1" applyProtection="1">
      <alignment horizontal="center" wrapText="1"/>
      <protection locked="0"/>
    </xf>
    <xf numFmtId="0" fontId="1" fillId="0" borderId="37" xfId="1" applyFont="1" applyBorder="1" applyAlignment="1">
      <alignment wrapText="1"/>
    </xf>
    <xf numFmtId="0" fontId="3" fillId="2" borderId="29" xfId="1" applyFont="1" applyFill="1" applyBorder="1" applyAlignment="1" applyProtection="1">
      <alignment horizontal="center"/>
      <protection locked="0"/>
    </xf>
    <xf numFmtId="0" fontId="3" fillId="0" borderId="43" xfId="1" applyFont="1" applyBorder="1" applyAlignment="1">
      <alignment wrapText="1"/>
    </xf>
    <xf numFmtId="0" fontId="3" fillId="0" borderId="57" xfId="1" applyFont="1" applyBorder="1" applyAlignment="1">
      <alignment wrapText="1"/>
    </xf>
    <xf numFmtId="0" fontId="1" fillId="0" borderId="37" xfId="1" applyBorder="1" applyAlignment="1">
      <alignment wrapText="1"/>
    </xf>
    <xf numFmtId="0" fontId="1" fillId="0" borderId="41" xfId="1" applyBorder="1" applyAlignment="1">
      <alignment wrapText="1"/>
    </xf>
    <xf numFmtId="0" fontId="3" fillId="0" borderId="34" xfId="9" applyFont="1" applyBorder="1" applyAlignment="1">
      <alignment horizontal="left" wrapText="1"/>
    </xf>
    <xf numFmtId="0" fontId="3" fillId="0" borderId="18" xfId="9" applyFont="1" applyBorder="1" applyAlignment="1">
      <alignment horizontal="left" wrapText="1"/>
    </xf>
    <xf numFmtId="0" fontId="1" fillId="0" borderId="311" xfId="1" applyBorder="1" applyAlignment="1">
      <alignment horizontal="justify" wrapText="1"/>
    </xf>
    <xf numFmtId="0" fontId="1" fillId="0" borderId="312" xfId="1" applyBorder="1" applyAlignment="1">
      <alignment horizontal="justify" wrapText="1"/>
    </xf>
    <xf numFmtId="0" fontId="3" fillId="0" borderId="30" xfId="1" applyFont="1" applyBorder="1" applyAlignment="1">
      <alignment wrapText="1"/>
    </xf>
    <xf numFmtId="0" fontId="3" fillId="0" borderId="48" xfId="1" applyFont="1" applyBorder="1" applyAlignment="1">
      <alignment horizontal="left" wrapText="1"/>
    </xf>
    <xf numFmtId="0" fontId="3" fillId="0" borderId="65" xfId="1" applyFont="1" applyBorder="1" applyAlignment="1">
      <alignment horizontal="left" wrapText="1"/>
    </xf>
    <xf numFmtId="0" fontId="1" fillId="0" borderId="0" xfId="1" applyFont="1" applyAlignment="1">
      <alignment wrapText="1"/>
    </xf>
    <xf numFmtId="0" fontId="3" fillId="0" borderId="0" xfId="1" applyFont="1" applyAlignment="1">
      <alignment wrapText="1"/>
    </xf>
    <xf numFmtId="0" fontId="3" fillId="0" borderId="296" xfId="9" applyFont="1" applyBorder="1"/>
    <xf numFmtId="0" fontId="12" fillId="0" borderId="276" xfId="9" applyBorder="1"/>
    <xf numFmtId="0" fontId="3" fillId="0" borderId="37" xfId="1" applyFont="1" applyBorder="1" applyAlignment="1">
      <alignment horizontal="left" wrapText="1"/>
    </xf>
    <xf numFmtId="0" fontId="3" fillId="0" borderId="10" xfId="1" applyFont="1" applyBorder="1" applyAlignment="1">
      <alignment horizontal="left" wrapText="1"/>
    </xf>
    <xf numFmtId="0" fontId="3" fillId="0" borderId="63" xfId="1" applyFont="1" applyBorder="1" applyAlignment="1">
      <alignment wrapText="1"/>
    </xf>
    <xf numFmtId="14" fontId="8" fillId="0" borderId="0" xfId="5" applyNumberFormat="1" applyFont="1" applyAlignment="1">
      <alignment wrapText="1"/>
    </xf>
    <xf numFmtId="0" fontId="9" fillId="0" borderId="6" xfId="1" applyFont="1" applyBorder="1" applyAlignment="1">
      <alignment horizontal="center"/>
    </xf>
    <xf numFmtId="0" fontId="9" fillId="0" borderId="17" xfId="1" applyFont="1" applyBorder="1" applyAlignment="1">
      <alignment horizontal="center"/>
    </xf>
    <xf numFmtId="0" fontId="9" fillId="0" borderId="7" xfId="1" applyFont="1" applyBorder="1" applyAlignment="1">
      <alignment horizontal="center"/>
    </xf>
    <xf numFmtId="0" fontId="9" fillId="0" borderId="0" xfId="1" applyFont="1" applyAlignment="1">
      <alignment horizontal="left" wrapText="1" indent="1"/>
    </xf>
    <xf numFmtId="0" fontId="5" fillId="0" borderId="0" xfId="5" applyFont="1" applyAlignment="1">
      <alignment horizontal="left" wrapText="1"/>
    </xf>
    <xf numFmtId="0" fontId="4" fillId="2" borderId="211" xfId="5" applyFont="1" applyFill="1" applyBorder="1" applyAlignment="1" applyProtection="1">
      <alignment horizontal="left" vertical="center" wrapText="1"/>
      <protection locked="0"/>
    </xf>
    <xf numFmtId="0" fontId="4" fillId="2" borderId="253" xfId="5" applyFont="1" applyFill="1" applyBorder="1" applyAlignment="1" applyProtection="1">
      <alignment horizontal="left" vertical="center" wrapText="1"/>
      <protection locked="0"/>
    </xf>
    <xf numFmtId="0" fontId="4" fillId="2" borderId="248" xfId="5" applyFont="1" applyFill="1" applyBorder="1" applyAlignment="1" applyProtection="1">
      <alignment horizontal="left" vertical="center" wrapText="1"/>
      <protection locked="0"/>
    </xf>
    <xf numFmtId="0" fontId="4" fillId="0" borderId="253" xfId="5" applyFont="1" applyBorder="1" applyAlignment="1">
      <alignment horizontal="left" wrapText="1"/>
    </xf>
    <xf numFmtId="0" fontId="4" fillId="0" borderId="268" xfId="5" applyFont="1" applyBorder="1" applyAlignment="1">
      <alignment horizontal="left" wrapText="1"/>
    </xf>
    <xf numFmtId="0" fontId="4" fillId="0" borderId="269" xfId="5" applyFont="1" applyBorder="1" applyAlignment="1">
      <alignment horizontal="left" wrapText="1"/>
    </xf>
    <xf numFmtId="0" fontId="3" fillId="0" borderId="239" xfId="1" applyFont="1" applyBorder="1" applyAlignment="1">
      <alignment horizontal="center"/>
    </xf>
    <xf numFmtId="0" fontId="3" fillId="0" borderId="253" xfId="1" applyFont="1" applyBorder="1" applyAlignment="1">
      <alignment horizontal="center"/>
    </xf>
    <xf numFmtId="0" fontId="3" fillId="0" borderId="248" xfId="1" applyFont="1" applyBorder="1" applyAlignment="1">
      <alignment horizontal="center"/>
    </xf>
    <xf numFmtId="0" fontId="5" fillId="0" borderId="39" xfId="1" applyFont="1" applyBorder="1" applyAlignment="1">
      <alignment horizontal="left" wrapText="1"/>
    </xf>
    <xf numFmtId="0" fontId="3" fillId="2" borderId="242" xfId="1" applyFont="1" applyFill="1" applyBorder="1" applyAlignment="1" applyProtection="1">
      <alignment horizontal="left" wrapText="1"/>
      <protection locked="0"/>
    </xf>
    <xf numFmtId="0" fontId="3" fillId="2" borderId="211" xfId="1" applyFont="1" applyFill="1" applyBorder="1" applyAlignment="1" applyProtection="1">
      <alignment horizontal="left" wrapText="1"/>
      <protection locked="0"/>
    </xf>
    <xf numFmtId="0" fontId="3" fillId="2" borderId="253" xfId="1" applyFont="1" applyFill="1" applyBorder="1" applyAlignment="1" applyProtection="1">
      <alignment horizontal="left" wrapText="1"/>
      <protection locked="0"/>
    </xf>
    <xf numFmtId="0" fontId="3" fillId="2" borderId="248" xfId="1" applyFont="1" applyFill="1" applyBorder="1" applyAlignment="1" applyProtection="1">
      <alignment horizontal="left" wrapText="1"/>
      <protection locked="0"/>
    </xf>
    <xf numFmtId="0" fontId="1" fillId="0" borderId="253" xfId="1" applyFont="1" applyBorder="1" applyAlignment="1">
      <alignment horizontal="left" wrapText="1"/>
    </xf>
    <xf numFmtId="0" fontId="1" fillId="0" borderId="34" xfId="5" applyFont="1" applyBorder="1" applyAlignment="1">
      <alignment horizontal="left" wrapText="1"/>
    </xf>
    <xf numFmtId="0" fontId="3" fillId="0" borderId="19" xfId="5" applyBorder="1" applyAlignment="1">
      <alignment horizontal="left" wrapText="1"/>
    </xf>
    <xf numFmtId="0" fontId="4" fillId="2" borderId="211" xfId="1" applyFont="1" applyFill="1" applyBorder="1" applyAlignment="1">
      <alignment horizontal="left"/>
    </xf>
    <xf numFmtId="0" fontId="4" fillId="2" borderId="253" xfId="1" applyFont="1" applyFill="1" applyBorder="1" applyAlignment="1">
      <alignment horizontal="left"/>
    </xf>
    <xf numFmtId="0" fontId="4" fillId="2" borderId="248" xfId="1" applyFont="1" applyFill="1" applyBorder="1" applyAlignment="1">
      <alignment horizontal="left"/>
    </xf>
    <xf numFmtId="0" fontId="3" fillId="2" borderId="239" xfId="1" applyFont="1" applyFill="1" applyBorder="1" applyAlignment="1">
      <alignment horizontal="left"/>
    </xf>
    <xf numFmtId="0" fontId="3" fillId="2" borderId="253" xfId="1" applyFont="1" applyFill="1" applyBorder="1" applyAlignment="1">
      <alignment horizontal="left"/>
    </xf>
    <xf numFmtId="0" fontId="3" fillId="2" borderId="248" xfId="1" applyFont="1" applyFill="1" applyBorder="1" applyAlignment="1">
      <alignment horizontal="left"/>
    </xf>
    <xf numFmtId="0" fontId="5" fillId="0" borderId="279" xfId="1" applyFont="1" applyBorder="1" applyAlignment="1">
      <alignment horizontal="left" wrapText="1"/>
    </xf>
    <xf numFmtId="0" fontId="5" fillId="0" borderId="277" xfId="1" applyFont="1" applyBorder="1" applyAlignment="1">
      <alignment horizontal="left" wrapText="1"/>
    </xf>
    <xf numFmtId="0" fontId="3" fillId="2" borderId="250" xfId="1" applyFont="1" applyFill="1" applyBorder="1" applyAlignment="1" applyProtection="1">
      <alignment horizontal="left" wrapText="1"/>
      <protection locked="0"/>
    </xf>
    <xf numFmtId="0" fontId="3" fillId="2" borderId="283" xfId="1" applyFont="1" applyFill="1" applyBorder="1" applyAlignment="1" applyProtection="1">
      <alignment horizontal="left" wrapText="1"/>
      <protection locked="0"/>
    </xf>
    <xf numFmtId="0" fontId="3" fillId="2" borderId="284" xfId="1" applyFont="1" applyFill="1" applyBorder="1" applyAlignment="1" applyProtection="1">
      <alignment horizontal="left" wrapText="1"/>
      <protection locked="0"/>
    </xf>
    <xf numFmtId="0" fontId="3" fillId="2" borderId="211" xfId="1" applyFont="1" applyFill="1" applyBorder="1" applyAlignment="1">
      <alignment horizontal="left"/>
    </xf>
    <xf numFmtId="1" fontId="3" fillId="2" borderId="211" xfId="1" applyNumberFormat="1" applyFont="1" applyFill="1" applyBorder="1" applyAlignment="1" applyProtection="1">
      <alignment horizontal="left" wrapText="1"/>
      <protection locked="0"/>
    </xf>
    <xf numFmtId="1" fontId="3" fillId="2" borderId="248" xfId="1" applyNumberFormat="1" applyFont="1" applyFill="1" applyBorder="1" applyAlignment="1" applyProtection="1">
      <alignment horizontal="left" wrapText="1"/>
      <protection locked="0"/>
    </xf>
    <xf numFmtId="0" fontId="4" fillId="2" borderId="239" xfId="1" quotePrefix="1" applyFont="1" applyFill="1" applyBorder="1" applyAlignment="1" applyProtection="1">
      <alignment horizontal="left" vertical="top" wrapText="1"/>
      <protection locked="0"/>
    </xf>
    <xf numFmtId="0" fontId="4" fillId="2" borderId="253" xfId="1" quotePrefix="1" applyFont="1" applyFill="1" applyBorder="1" applyAlignment="1" applyProtection="1">
      <alignment horizontal="left" vertical="top" wrapText="1"/>
      <protection locked="0"/>
    </xf>
    <xf numFmtId="0" fontId="4" fillId="2" borderId="248" xfId="1" quotePrefix="1" applyFont="1" applyFill="1" applyBorder="1" applyAlignment="1" applyProtection="1">
      <alignment horizontal="left" vertical="top" wrapText="1"/>
      <protection locked="0"/>
    </xf>
    <xf numFmtId="0" fontId="5" fillId="0" borderId="6" xfId="5" applyFont="1" applyBorder="1" applyAlignment="1">
      <alignment horizontal="center"/>
    </xf>
    <xf numFmtId="0" fontId="5" fillId="0" borderId="17" xfId="5" applyFont="1" applyBorder="1" applyAlignment="1">
      <alignment horizontal="center"/>
    </xf>
    <xf numFmtId="0" fontId="5" fillId="0" borderId="15" xfId="5" applyFont="1" applyBorder="1" applyAlignment="1">
      <alignment horizontal="center"/>
    </xf>
    <xf numFmtId="0" fontId="9" fillId="0" borderId="211" xfId="1" applyFont="1" applyBorder="1" applyAlignment="1">
      <alignment wrapText="1"/>
    </xf>
    <xf numFmtId="0" fontId="1" fillId="0" borderId="253" xfId="1" applyBorder="1" applyAlignment="1">
      <alignment wrapText="1"/>
    </xf>
    <xf numFmtId="0" fontId="1" fillId="0" borderId="248" xfId="1" applyBorder="1" applyAlignment="1">
      <alignment wrapText="1"/>
    </xf>
    <xf numFmtId="0" fontId="4" fillId="0" borderId="0" xfId="1" applyFont="1" applyBorder="1" applyAlignment="1">
      <alignment horizontal="left" vertical="top" wrapText="1"/>
    </xf>
    <xf numFmtId="0" fontId="4" fillId="0" borderId="258" xfId="1" applyFont="1" applyBorder="1" applyAlignment="1">
      <alignment horizontal="left" vertical="top" wrapText="1"/>
    </xf>
    <xf numFmtId="0" fontId="5" fillId="2" borderId="239" xfId="15" applyNumberFormat="1" applyFont="1" applyFill="1" applyBorder="1" applyAlignment="1" applyProtection="1">
      <alignment horizontal="left" vertical="top" wrapText="1"/>
      <protection locked="0"/>
    </xf>
    <xf numFmtId="0" fontId="5" fillId="2" borderId="253" xfId="15" applyNumberFormat="1" applyFont="1" applyFill="1" applyBorder="1" applyAlignment="1" applyProtection="1">
      <alignment horizontal="left" vertical="top" wrapText="1"/>
      <protection locked="0"/>
    </xf>
    <xf numFmtId="0" fontId="5" fillId="2" borderId="248" xfId="15" applyNumberFormat="1" applyFont="1" applyFill="1" applyBorder="1" applyAlignment="1" applyProtection="1">
      <alignment horizontal="left" vertical="top" wrapText="1"/>
      <protection locked="0"/>
    </xf>
    <xf numFmtId="0" fontId="5" fillId="2" borderId="243" xfId="15" applyNumberFormat="1" applyFont="1" applyFill="1" applyBorder="1" applyAlignment="1" applyProtection="1">
      <alignment horizontal="left" vertical="top" wrapText="1"/>
      <protection locked="0"/>
    </xf>
    <xf numFmtId="0" fontId="5" fillId="2" borderId="262" xfId="15" applyNumberFormat="1" applyFont="1" applyFill="1" applyBorder="1" applyAlignment="1" applyProtection="1">
      <alignment horizontal="left" vertical="top" wrapText="1"/>
      <protection locked="0"/>
    </xf>
    <xf numFmtId="0" fontId="5" fillId="2" borderId="270" xfId="15" applyNumberFormat="1" applyFont="1" applyFill="1" applyBorder="1" applyAlignment="1" applyProtection="1">
      <alignment horizontal="left" vertical="top" wrapText="1"/>
      <protection locked="0"/>
    </xf>
    <xf numFmtId="0" fontId="5" fillId="2" borderId="271" xfId="15" applyNumberFormat="1" applyFont="1" applyFill="1" applyBorder="1" applyAlignment="1" applyProtection="1">
      <alignment horizontal="left" vertical="top" wrapText="1"/>
      <protection locked="0"/>
    </xf>
    <xf numFmtId="0" fontId="5" fillId="2" borderId="260" xfId="15" applyNumberFormat="1" applyFont="1" applyFill="1" applyBorder="1" applyAlignment="1" applyProtection="1">
      <alignment horizontal="left" vertical="top" wrapText="1"/>
      <protection locked="0"/>
    </xf>
    <xf numFmtId="0" fontId="5" fillId="2" borderId="272" xfId="15" applyNumberFormat="1" applyFont="1" applyFill="1" applyBorder="1" applyAlignment="1" applyProtection="1">
      <alignment horizontal="left" vertical="top" wrapText="1"/>
      <protection locked="0"/>
    </xf>
    <xf numFmtId="0" fontId="3" fillId="2" borderId="239" xfId="13" applyFill="1" applyBorder="1" applyAlignment="1" applyProtection="1">
      <alignment horizontal="left"/>
      <protection locked="0"/>
    </xf>
    <xf numFmtId="0" fontId="3" fillId="2" borderId="253" xfId="13" applyFill="1" applyBorder="1" applyAlignment="1" applyProtection="1">
      <alignment horizontal="left"/>
      <protection locked="0"/>
    </xf>
    <xf numFmtId="0" fontId="3" fillId="2" borderId="248" xfId="13" applyFill="1" applyBorder="1" applyAlignment="1" applyProtection="1">
      <alignment horizontal="left"/>
      <protection locked="0"/>
    </xf>
    <xf numFmtId="0" fontId="9" fillId="0" borderId="6" xfId="1" applyFont="1" applyBorder="1" applyAlignment="1">
      <alignment horizontal="justify" wrapText="1"/>
    </xf>
    <xf numFmtId="0" fontId="9" fillId="0" borderId="17" xfId="1" applyFont="1" applyBorder="1" applyAlignment="1">
      <alignment horizontal="justify" wrapText="1"/>
    </xf>
    <xf numFmtId="0" fontId="9" fillId="0" borderId="15" xfId="1" applyFont="1" applyBorder="1" applyAlignment="1">
      <alignment horizontal="justify" wrapText="1"/>
    </xf>
    <xf numFmtId="37" fontId="5" fillId="0" borderId="6" xfId="15" applyFont="1" applyBorder="1" applyAlignment="1">
      <alignment horizontal="left" vertical="center" wrapText="1"/>
    </xf>
    <xf numFmtId="37" fontId="5" fillId="0" borderId="17" xfId="15" applyFont="1" applyBorder="1" applyAlignment="1">
      <alignment horizontal="left" vertical="center" wrapText="1"/>
    </xf>
    <xf numFmtId="37" fontId="5" fillId="0" borderId="15" xfId="15" applyFont="1" applyBorder="1" applyAlignment="1">
      <alignment horizontal="left" vertical="center" wrapText="1"/>
    </xf>
    <xf numFmtId="0" fontId="5" fillId="2" borderId="239" xfId="15" applyNumberFormat="1" applyFont="1" applyFill="1" applyBorder="1" applyAlignment="1" applyProtection="1">
      <alignment horizontal="left" wrapText="1"/>
      <protection locked="0"/>
    </xf>
    <xf numFmtId="0" fontId="5" fillId="2" borderId="248" xfId="15" applyNumberFormat="1" applyFont="1" applyFill="1" applyBorder="1" applyAlignment="1" applyProtection="1">
      <alignment horizontal="left" wrapText="1"/>
      <protection locked="0"/>
    </xf>
    <xf numFmtId="0" fontId="3" fillId="2" borderId="239" xfId="15" applyNumberFormat="1" applyFill="1" applyBorder="1" applyAlignment="1" applyProtection="1">
      <alignment horizontal="left"/>
      <protection locked="0"/>
    </xf>
    <xf numFmtId="0" fontId="3" fillId="2" borderId="268" xfId="15" applyNumberFormat="1" applyFill="1" applyBorder="1" applyAlignment="1" applyProtection="1">
      <alignment horizontal="left"/>
      <protection locked="0"/>
    </xf>
    <xf numFmtId="0" fontId="5" fillId="2" borderId="243" xfId="15" applyNumberFormat="1" applyFont="1" applyFill="1" applyBorder="1" applyAlignment="1" applyProtection="1">
      <alignment horizontal="left" wrapText="1"/>
      <protection locked="0"/>
    </xf>
    <xf numFmtId="0" fontId="5" fillId="2" borderId="270" xfId="15" applyNumberFormat="1" applyFont="1" applyFill="1" applyBorder="1" applyAlignment="1" applyProtection="1">
      <alignment horizontal="left" wrapText="1"/>
      <protection locked="0"/>
    </xf>
    <xf numFmtId="37" fontId="1" fillId="2" borderId="9" xfId="15" applyFont="1" applyFill="1" applyBorder="1" applyAlignment="1" applyProtection="1">
      <alignment horizontal="center" wrapText="1"/>
      <protection locked="0"/>
    </xf>
    <xf numFmtId="37" fontId="3" fillId="2" borderId="91" xfId="15" applyFill="1" applyBorder="1" applyAlignment="1" applyProtection="1">
      <alignment horizontal="center" wrapText="1"/>
      <protection locked="0"/>
    </xf>
    <xf numFmtId="37" fontId="1" fillId="2" borderId="6" xfId="15" applyFont="1" applyFill="1" applyBorder="1" applyAlignment="1" applyProtection="1">
      <alignment horizontal="center" wrapText="1"/>
      <protection locked="0"/>
    </xf>
    <xf numFmtId="37" fontId="3" fillId="2" borderId="80" xfId="15" applyFill="1" applyBorder="1" applyAlignment="1" applyProtection="1">
      <alignment horizontal="center" wrapText="1"/>
      <protection locked="0"/>
    </xf>
    <xf numFmtId="37" fontId="1" fillId="2" borderId="32" xfId="15" applyFont="1" applyFill="1" applyBorder="1" applyAlignment="1" applyProtection="1">
      <alignment horizontal="center" wrapText="1"/>
      <protection locked="0"/>
    </xf>
    <xf numFmtId="37" fontId="3" fillId="2" borderId="110" xfId="15" applyFill="1" applyBorder="1" applyAlignment="1" applyProtection="1">
      <alignment horizontal="center" wrapText="1"/>
      <protection locked="0"/>
    </xf>
    <xf numFmtId="37" fontId="1" fillId="2" borderId="119" xfId="15" applyFont="1" applyFill="1" applyBorder="1" applyAlignment="1" applyProtection="1">
      <alignment horizontal="center" wrapText="1"/>
      <protection locked="0"/>
    </xf>
    <xf numFmtId="37" fontId="3" fillId="2" borderId="120" xfId="15" applyFill="1" applyBorder="1" applyAlignment="1" applyProtection="1">
      <alignment horizontal="center" wrapText="1"/>
      <protection locked="0"/>
    </xf>
    <xf numFmtId="37" fontId="1" fillId="2" borderId="122" xfId="15" applyFont="1" applyFill="1" applyBorder="1" applyAlignment="1" applyProtection="1">
      <alignment horizontal="center" wrapText="1"/>
      <protection locked="0"/>
    </xf>
    <xf numFmtId="37" fontId="3" fillId="2" borderId="123" xfId="15" applyFill="1" applyBorder="1" applyAlignment="1" applyProtection="1">
      <alignment horizontal="center" wrapText="1"/>
      <protection locked="0"/>
    </xf>
    <xf numFmtId="37" fontId="1" fillId="2" borderId="128" xfId="15" applyFont="1" applyFill="1" applyBorder="1" applyAlignment="1" applyProtection="1">
      <alignment horizontal="center" wrapText="1"/>
      <protection locked="0"/>
    </xf>
    <xf numFmtId="37" fontId="3" fillId="2" borderId="129" xfId="15" applyFill="1" applyBorder="1" applyAlignment="1" applyProtection="1">
      <alignment horizontal="center" wrapText="1"/>
      <protection locked="0"/>
    </xf>
    <xf numFmtId="0" fontId="5" fillId="2" borderId="239" xfId="13" applyFont="1" applyFill="1" applyBorder="1" applyAlignment="1">
      <alignment horizontal="left"/>
    </xf>
    <xf numFmtId="0" fontId="5" fillId="2" borderId="253" xfId="13" applyFont="1" applyFill="1" applyBorder="1" applyAlignment="1">
      <alignment horizontal="left"/>
    </xf>
    <xf numFmtId="0" fontId="5" fillId="2" borderId="248" xfId="13" applyFont="1" applyFill="1" applyBorder="1" applyAlignment="1">
      <alignment horizontal="left"/>
    </xf>
  </cellXfs>
  <cellStyles count="31">
    <cellStyle name="Comma 2" xfId="2" xr:uid="{C31F6705-6E0F-4619-A3EE-F0CCA1F96F57}"/>
    <cellStyle name="Comma 2 2" xfId="14" xr:uid="{0B05E529-DD62-4C54-9F44-79F1C2987DF2}"/>
    <cellStyle name="Comma 6" xfId="11" xr:uid="{3EF5A1D6-123D-4619-8B9B-9CF626F912AA}"/>
    <cellStyle name="Comma 6 2" xfId="23" xr:uid="{6E728069-C46E-470E-94D0-BC4C479ABB73}"/>
    <cellStyle name="Comma 7" xfId="19" xr:uid="{585C14DB-8EC3-4AAC-9B9C-EC5D21411BE2}"/>
    <cellStyle name="Currency" xfId="30" builtinId="4"/>
    <cellStyle name="Currency 2" xfId="8" xr:uid="{E5E05080-0D47-4A6D-9496-EB360A22467C}"/>
    <cellStyle name="Currency 3" xfId="21" xr:uid="{B3A365D4-4524-4B65-B2F9-3E036D8D79AB}"/>
    <cellStyle name="Normal" xfId="0" builtinId="0"/>
    <cellStyle name="Normal 2" xfId="1" xr:uid="{22F0CBD5-19AC-4421-AC3A-DAEA417DD17E}"/>
    <cellStyle name="Normal 2 2" xfId="5" xr:uid="{B8A41DA1-D82C-4500-81C6-2E2CFF103936}"/>
    <cellStyle name="Normal 2 2 2" xfId="24" xr:uid="{D13540C5-F7C2-4408-8777-2389079CCC01}"/>
    <cellStyle name="Normal 3" xfId="20" xr:uid="{FCC81DFA-E5A4-44C0-8184-73726B47D21A}"/>
    <cellStyle name="Normal 3 2" xfId="27" xr:uid="{F0F5FC1B-B78A-4482-8B26-08163E220014}"/>
    <cellStyle name="Normal 3 3" xfId="25" xr:uid="{5E1C23AA-2B42-41B5-9E23-3DAA4A2C95D1}"/>
    <cellStyle name="Normal 3 4" xfId="29" xr:uid="{2A03C380-E184-4CAE-BEDE-6E87D7CEB1BB}"/>
    <cellStyle name="Normal 4" xfId="9" xr:uid="{09BD8040-AF7A-4822-8D89-35F7CA73C4FD}"/>
    <cellStyle name="Normal 9" xfId="10" xr:uid="{6E6D51C0-2EA8-4A0F-84FA-0FAA79E9E721}"/>
    <cellStyle name="Normal 9 2" xfId="22" xr:uid="{9AC37E15-C023-4C96-ABB7-6CCE42BEA6DF}"/>
    <cellStyle name="Normal_bcrpt" xfId="3" xr:uid="{F22DC5F8-BB21-474E-A5DC-2A73F692A93A}"/>
    <cellStyle name="Normal_cover" xfId="4" xr:uid="{C2D05497-6DB5-4C67-A1E2-B27D4815B77C}"/>
    <cellStyle name="Normal_Foster Care Cost Report 2" xfId="13" xr:uid="{F271C9A1-7119-4A63-BFEC-AB7C07CED1C5}"/>
    <cellStyle name="Normal_NH Ratesetting Manual_2006" xfId="28" xr:uid="{EC551C31-6468-4AD8-88C6-35EF463DF570}"/>
    <cellStyle name="Normal_rtcrpt" xfId="7" xr:uid="{BBDF9A77-717D-4996-9BD4-D11C9693646B}"/>
    <cellStyle name="Normal_sch-g" xfId="16" xr:uid="{F63FCE6A-E731-4740-9952-26F62614365A}"/>
    <cellStyle name="Normal_sch-h" xfId="17" xr:uid="{8AB136FD-5564-4AB9-9B39-F6A5EB1B0142}"/>
    <cellStyle name="Normal_sch-j-2" xfId="15" xr:uid="{A32B0847-4D7A-43B5-AAE7-6244E684ABC5}"/>
    <cellStyle name="Normal_Wishek" xfId="18" xr:uid="{8F5D9D58-6DC3-4612-AE3B-3CCDD2C70C25}"/>
    <cellStyle name="Percent 2" xfId="6" xr:uid="{095FCA9B-E786-4CC7-A6A0-3829EA731B79}"/>
    <cellStyle name="Percent 2 2" xfId="12" xr:uid="{E94441E3-FA2D-4481-9D81-7D19A594149D}"/>
    <cellStyle name="Percent 2 3" xfId="26" xr:uid="{CD136919-0B3F-4246-8CF8-4AB7E7603E00}"/>
  </cellStyles>
  <dxfs count="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CC"/>
      <color rgb="FF087482"/>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FAD9-F8C4-4361-A62D-8394ED8C21F3}">
  <dimension ref="A1:P63"/>
  <sheetViews>
    <sheetView workbookViewId="0"/>
  </sheetViews>
  <sheetFormatPr defaultColWidth="9.625" defaultRowHeight="16.5" x14ac:dyDescent="0.3"/>
  <cols>
    <col min="1" max="1" width="26.625" style="838" bestFit="1" customWidth="1"/>
    <col min="2" max="2" width="37.125" style="838" bestFit="1" customWidth="1"/>
    <col min="3" max="3" width="2.875" style="838" customWidth="1"/>
    <col min="4" max="4" width="11.375" style="838" bestFit="1" customWidth="1"/>
    <col min="5" max="5" width="2.875" style="838" customWidth="1"/>
    <col min="6" max="6" width="14.125" style="838" bestFit="1" customWidth="1"/>
    <col min="7" max="7" width="2.875" style="838" customWidth="1"/>
    <col min="8" max="8" width="12.125" style="838" bestFit="1" customWidth="1"/>
    <col min="9" max="9" width="2.875" style="838" customWidth="1"/>
    <col min="10" max="10" width="11.875" style="838" bestFit="1" customWidth="1"/>
    <col min="11" max="11" width="2.875" style="838" customWidth="1"/>
    <col min="12" max="12" width="11.875" style="838" bestFit="1" customWidth="1"/>
    <col min="13" max="13" width="2.875" style="838" customWidth="1"/>
    <col min="14" max="14" width="12.875" style="838" bestFit="1" customWidth="1"/>
    <col min="15" max="15" width="2.875" style="838" customWidth="1"/>
    <col min="16" max="16" width="10.125" style="838" bestFit="1" customWidth="1"/>
    <col min="17" max="16384" width="9.625" style="838"/>
  </cols>
  <sheetData>
    <row r="1" spans="1:16" x14ac:dyDescent="0.3">
      <c r="A1" s="838" t="s">
        <v>1391</v>
      </c>
      <c r="D1" s="839" t="s">
        <v>477</v>
      </c>
      <c r="E1" s="839"/>
      <c r="F1" s="839" t="s">
        <v>291</v>
      </c>
      <c r="G1" s="839"/>
      <c r="H1" s="839" t="s">
        <v>1392</v>
      </c>
      <c r="I1" s="839"/>
      <c r="J1" s="839" t="s">
        <v>1393</v>
      </c>
      <c r="K1" s="839"/>
      <c r="L1" s="839" t="s">
        <v>1394</v>
      </c>
      <c r="M1" s="839"/>
      <c r="N1" s="839" t="s">
        <v>1395</v>
      </c>
      <c r="P1" s="838" t="s">
        <v>1396</v>
      </c>
    </row>
    <row r="2" spans="1:16" x14ac:dyDescent="0.3">
      <c r="A2" s="840" t="s">
        <v>1397</v>
      </c>
      <c r="B2" s="840" t="s">
        <v>1398</v>
      </c>
      <c r="D2" s="841" t="s">
        <v>1399</v>
      </c>
      <c r="E2" s="839"/>
      <c r="F2" s="841" t="s">
        <v>1399</v>
      </c>
      <c r="G2" s="839"/>
      <c r="H2" s="841" t="s">
        <v>1399</v>
      </c>
      <c r="I2" s="839"/>
      <c r="J2" s="841" t="s">
        <v>1399</v>
      </c>
      <c r="K2" s="839"/>
      <c r="L2" s="841" t="s">
        <v>1399</v>
      </c>
      <c r="M2" s="839"/>
      <c r="N2" s="841" t="s">
        <v>1399</v>
      </c>
      <c r="P2" s="841" t="s">
        <v>1399</v>
      </c>
    </row>
    <row r="3" spans="1:16" x14ac:dyDescent="0.3">
      <c r="A3" s="842" t="s">
        <v>676</v>
      </c>
      <c r="B3" s="843" t="s">
        <v>677</v>
      </c>
      <c r="D3" s="842">
        <v>1</v>
      </c>
      <c r="F3" s="842" t="s">
        <v>53</v>
      </c>
      <c r="H3" s="842">
        <v>11</v>
      </c>
      <c r="J3" s="842">
        <v>8</v>
      </c>
      <c r="L3" s="842">
        <v>8</v>
      </c>
      <c r="N3" s="842">
        <v>8</v>
      </c>
      <c r="P3" s="842">
        <v>3.1</v>
      </c>
    </row>
    <row r="4" spans="1:16" x14ac:dyDescent="0.3">
      <c r="A4" s="842" t="s">
        <v>679</v>
      </c>
      <c r="B4" s="843" t="s">
        <v>34</v>
      </c>
      <c r="D4" s="842">
        <v>2</v>
      </c>
      <c r="F4" s="842" t="s">
        <v>740</v>
      </c>
      <c r="H4" s="842">
        <v>12</v>
      </c>
      <c r="J4" s="842">
        <v>15</v>
      </c>
      <c r="L4" s="864">
        <v>19</v>
      </c>
      <c r="N4" s="864">
        <v>19</v>
      </c>
      <c r="P4" s="921">
        <v>3.2</v>
      </c>
    </row>
    <row r="5" spans="1:16" x14ac:dyDescent="0.3">
      <c r="A5" s="842" t="s">
        <v>627</v>
      </c>
      <c r="B5" s="843" t="s">
        <v>678</v>
      </c>
      <c r="D5" s="1326">
        <v>3.1</v>
      </c>
      <c r="F5" s="842" t="s">
        <v>741</v>
      </c>
      <c r="H5" s="842">
        <v>13</v>
      </c>
      <c r="J5" s="842">
        <v>16</v>
      </c>
      <c r="L5" s="842">
        <v>20</v>
      </c>
      <c r="N5" s="842">
        <v>20</v>
      </c>
      <c r="P5" s="921">
        <v>3.3</v>
      </c>
    </row>
    <row r="6" spans="1:16" x14ac:dyDescent="0.3">
      <c r="A6" s="842" t="s">
        <v>682</v>
      </c>
      <c r="B6" s="843" t="s">
        <v>680</v>
      </c>
      <c r="D6" s="1326">
        <v>3.2</v>
      </c>
      <c r="F6" s="842" t="s">
        <v>1406</v>
      </c>
      <c r="H6" s="842">
        <v>14</v>
      </c>
      <c r="J6" s="842">
        <v>17</v>
      </c>
      <c r="L6" s="842">
        <v>21</v>
      </c>
      <c r="N6" s="842">
        <v>21</v>
      </c>
      <c r="P6" s="921">
        <v>3.4</v>
      </c>
    </row>
    <row r="7" spans="1:16" x14ac:dyDescent="0.3">
      <c r="A7" s="842" t="s">
        <v>683</v>
      </c>
      <c r="B7" s="843" t="s">
        <v>688</v>
      </c>
      <c r="D7" s="1326">
        <v>3.3</v>
      </c>
      <c r="F7" s="842" t="s">
        <v>743</v>
      </c>
      <c r="H7" s="842">
        <v>19</v>
      </c>
      <c r="J7" s="842">
        <v>18</v>
      </c>
      <c r="L7" s="842">
        <v>22</v>
      </c>
      <c r="N7" s="842">
        <v>22</v>
      </c>
      <c r="P7" s="921">
        <v>3.5</v>
      </c>
    </row>
    <row r="8" spans="1:16" x14ac:dyDescent="0.3">
      <c r="A8" s="842" t="s">
        <v>684</v>
      </c>
      <c r="B8" s="843" t="s">
        <v>692</v>
      </c>
      <c r="D8" s="1326">
        <v>3.4</v>
      </c>
      <c r="H8" s="842">
        <v>20</v>
      </c>
      <c r="J8" s="864">
        <v>19</v>
      </c>
      <c r="L8" s="842">
        <v>23</v>
      </c>
      <c r="N8" s="842">
        <v>23</v>
      </c>
      <c r="P8" s="921">
        <v>3.6</v>
      </c>
    </row>
    <row r="9" spans="1:16" x14ac:dyDescent="0.3">
      <c r="A9" s="842" t="s">
        <v>685</v>
      </c>
      <c r="B9" s="843" t="s">
        <v>696</v>
      </c>
      <c r="D9" s="1326">
        <v>3.5</v>
      </c>
      <c r="F9" s="1327"/>
      <c r="H9" s="842">
        <v>21</v>
      </c>
      <c r="J9" s="842">
        <v>20</v>
      </c>
      <c r="L9" s="842">
        <v>24</v>
      </c>
      <c r="N9" s="842">
        <v>24</v>
      </c>
      <c r="P9" s="921">
        <v>8</v>
      </c>
    </row>
    <row r="10" spans="1:16" x14ac:dyDescent="0.3">
      <c r="A10" s="842" t="s">
        <v>687</v>
      </c>
      <c r="B10" s="843" t="s">
        <v>697</v>
      </c>
      <c r="D10" s="1326">
        <v>3.6</v>
      </c>
      <c r="F10" s="1327"/>
      <c r="H10" s="842">
        <v>22</v>
      </c>
      <c r="J10" s="842">
        <v>21</v>
      </c>
      <c r="L10" s="842">
        <v>25</v>
      </c>
      <c r="N10" s="842">
        <v>25</v>
      </c>
      <c r="P10" s="842">
        <v>19</v>
      </c>
    </row>
    <row r="11" spans="1:16" x14ac:dyDescent="0.3">
      <c r="A11" s="842" t="s">
        <v>689</v>
      </c>
      <c r="B11" s="843" t="s">
        <v>698</v>
      </c>
      <c r="D11" s="842">
        <v>4</v>
      </c>
      <c r="F11" s="1327"/>
      <c r="H11" s="842">
        <v>23</v>
      </c>
      <c r="J11" s="842">
        <v>22</v>
      </c>
      <c r="L11" s="842">
        <v>26</v>
      </c>
      <c r="N11" s="842">
        <v>26</v>
      </c>
      <c r="P11" s="842">
        <v>20</v>
      </c>
    </row>
    <row r="12" spans="1:16" x14ac:dyDescent="0.3">
      <c r="A12" s="842" t="s">
        <v>690</v>
      </c>
      <c r="B12" s="843" t="s">
        <v>699</v>
      </c>
      <c r="D12" s="842">
        <v>5</v>
      </c>
      <c r="F12" s="1328"/>
      <c r="H12" s="842">
        <v>24</v>
      </c>
      <c r="J12" s="842">
        <v>23</v>
      </c>
      <c r="L12" s="842">
        <v>27</v>
      </c>
      <c r="N12" s="842">
        <v>27</v>
      </c>
      <c r="P12" s="842">
        <v>21</v>
      </c>
    </row>
    <row r="13" spans="1:16" x14ac:dyDescent="0.3">
      <c r="A13" s="842" t="s">
        <v>691</v>
      </c>
      <c r="B13" s="843" t="s">
        <v>700</v>
      </c>
      <c r="D13" s="842">
        <v>6</v>
      </c>
      <c r="F13" s="1328"/>
      <c r="H13" s="842">
        <v>25</v>
      </c>
      <c r="J13" s="842">
        <v>24</v>
      </c>
      <c r="L13" s="842">
        <v>28</v>
      </c>
      <c r="N13" s="842">
        <v>28</v>
      </c>
      <c r="P13" s="842">
        <v>22</v>
      </c>
    </row>
    <row r="14" spans="1:16" x14ac:dyDescent="0.3">
      <c r="A14" s="842" t="s">
        <v>693</v>
      </c>
      <c r="B14" s="843" t="s">
        <v>708</v>
      </c>
      <c r="D14" s="842">
        <v>7</v>
      </c>
      <c r="F14" s="1328"/>
      <c r="H14" s="842">
        <v>26</v>
      </c>
      <c r="J14" s="842">
        <v>25</v>
      </c>
      <c r="L14" s="842">
        <v>29</v>
      </c>
      <c r="N14" s="842">
        <v>29</v>
      </c>
      <c r="P14" s="842">
        <v>23</v>
      </c>
    </row>
    <row r="15" spans="1:16" x14ac:dyDescent="0.3">
      <c r="A15" s="842" t="s">
        <v>694</v>
      </c>
      <c r="B15" s="843" t="s">
        <v>682</v>
      </c>
      <c r="D15" s="842">
        <v>8</v>
      </c>
      <c r="F15" s="1328"/>
      <c r="H15" s="842">
        <v>27</v>
      </c>
      <c r="J15" s="842">
        <v>26</v>
      </c>
      <c r="L15" s="842">
        <v>30</v>
      </c>
      <c r="N15" s="842">
        <v>30</v>
      </c>
      <c r="P15" s="842">
        <v>24</v>
      </c>
    </row>
    <row r="16" spans="1:16" x14ac:dyDescent="0.3">
      <c r="A16" s="842" t="s">
        <v>695</v>
      </c>
      <c r="B16" s="920" t="s">
        <v>1503</v>
      </c>
      <c r="D16" s="842">
        <v>9</v>
      </c>
      <c r="H16" s="842">
        <v>28</v>
      </c>
      <c r="J16" s="842">
        <v>27</v>
      </c>
      <c r="L16" s="842">
        <v>32</v>
      </c>
      <c r="N16" s="842">
        <v>32</v>
      </c>
      <c r="P16" s="939">
        <v>25</v>
      </c>
    </row>
    <row r="17" spans="1:16" x14ac:dyDescent="0.3">
      <c r="A17" s="842" t="s">
        <v>708</v>
      </c>
      <c r="B17" s="838" t="s">
        <v>1405</v>
      </c>
      <c r="D17" s="842">
        <v>10</v>
      </c>
      <c r="H17" s="842">
        <v>30</v>
      </c>
      <c r="J17" s="842">
        <v>28</v>
      </c>
      <c r="L17" s="842">
        <v>33</v>
      </c>
      <c r="N17" s="842">
        <v>33</v>
      </c>
      <c r="P17" s="842">
        <v>26</v>
      </c>
    </row>
    <row r="18" spans="1:16" x14ac:dyDescent="0.3">
      <c r="A18" s="857" t="s">
        <v>473</v>
      </c>
      <c r="B18" s="856" t="s">
        <v>1409</v>
      </c>
      <c r="D18" s="921">
        <v>10.1</v>
      </c>
      <c r="H18" s="842">
        <v>31</v>
      </c>
      <c r="J18" s="842">
        <v>29</v>
      </c>
      <c r="L18" s="842">
        <v>34</v>
      </c>
      <c r="N18" s="842">
        <v>34</v>
      </c>
      <c r="P18" s="842">
        <v>27</v>
      </c>
    </row>
    <row r="19" spans="1:16" x14ac:dyDescent="0.3">
      <c r="A19" s="857" t="s">
        <v>474</v>
      </c>
      <c r="B19" s="854" t="s">
        <v>677</v>
      </c>
      <c r="D19" s="842">
        <v>11</v>
      </c>
      <c r="H19" s="842">
        <v>32</v>
      </c>
      <c r="J19" s="842">
        <v>30</v>
      </c>
      <c r="L19" s="842">
        <v>35</v>
      </c>
      <c r="N19" s="842">
        <v>35</v>
      </c>
      <c r="P19" s="842">
        <v>28</v>
      </c>
    </row>
    <row r="20" spans="1:16" x14ac:dyDescent="0.3">
      <c r="A20" s="857" t="s">
        <v>475</v>
      </c>
      <c r="B20" s="854" t="s">
        <v>34</v>
      </c>
      <c r="D20" s="842">
        <v>12</v>
      </c>
      <c r="H20" s="842">
        <v>33</v>
      </c>
      <c r="J20" s="842">
        <v>32</v>
      </c>
      <c r="L20" s="1326">
        <v>36</v>
      </c>
      <c r="N20" s="1326">
        <v>36</v>
      </c>
      <c r="P20" s="842">
        <v>29</v>
      </c>
    </row>
    <row r="21" spans="1:16" x14ac:dyDescent="0.3">
      <c r="A21" s="857" t="s">
        <v>476</v>
      </c>
      <c r="B21" s="854" t="s">
        <v>680</v>
      </c>
      <c r="D21" s="842">
        <v>13</v>
      </c>
      <c r="H21" s="842">
        <v>34</v>
      </c>
      <c r="J21" s="842">
        <v>33</v>
      </c>
      <c r="L21" s="1326">
        <v>37</v>
      </c>
      <c r="N21" s="1326">
        <v>37</v>
      </c>
      <c r="P21" s="842">
        <v>30</v>
      </c>
    </row>
    <row r="22" spans="1:16" x14ac:dyDescent="0.3">
      <c r="A22" s="857" t="s">
        <v>708</v>
      </c>
      <c r="B22" s="854" t="s">
        <v>678</v>
      </c>
      <c r="D22" s="842">
        <v>14</v>
      </c>
      <c r="H22" s="842">
        <v>35</v>
      </c>
      <c r="J22" s="842">
        <v>34</v>
      </c>
      <c r="L22" s="1326">
        <v>38</v>
      </c>
      <c r="N22" s="1326">
        <v>38</v>
      </c>
      <c r="P22" s="842">
        <v>31</v>
      </c>
    </row>
    <row r="23" spans="1:16" x14ac:dyDescent="0.3">
      <c r="A23" s="920" t="s">
        <v>1503</v>
      </c>
      <c r="B23" s="855" t="s">
        <v>755</v>
      </c>
      <c r="D23" s="842">
        <v>15</v>
      </c>
      <c r="H23" s="1326">
        <v>36</v>
      </c>
      <c r="J23" s="842">
        <v>35</v>
      </c>
      <c r="L23" s="1326">
        <v>39</v>
      </c>
      <c r="N23" s="1326">
        <v>39</v>
      </c>
      <c r="P23" s="842">
        <v>32</v>
      </c>
    </row>
    <row r="24" spans="1:16" x14ac:dyDescent="0.3">
      <c r="B24" s="842" t="s">
        <v>1408</v>
      </c>
      <c r="D24" s="842">
        <v>16</v>
      </c>
      <c r="H24" s="1326">
        <v>37</v>
      </c>
      <c r="J24" s="1326">
        <v>36</v>
      </c>
      <c r="L24" s="1326">
        <v>40</v>
      </c>
      <c r="N24" s="1326">
        <v>40</v>
      </c>
      <c r="P24" s="842">
        <v>33</v>
      </c>
    </row>
    <row r="25" spans="1:16" x14ac:dyDescent="0.3">
      <c r="B25" s="853" t="s">
        <v>677</v>
      </c>
      <c r="D25" s="842">
        <v>17</v>
      </c>
      <c r="H25" s="1326">
        <v>38</v>
      </c>
      <c r="J25" s="1326">
        <v>37</v>
      </c>
      <c r="L25" s="842">
        <v>41</v>
      </c>
      <c r="N25" s="842">
        <v>41</v>
      </c>
      <c r="P25" s="842">
        <v>34</v>
      </c>
    </row>
    <row r="26" spans="1:16" x14ac:dyDescent="0.3">
      <c r="B26" s="854" t="s">
        <v>34</v>
      </c>
      <c r="D26" s="842">
        <v>18</v>
      </c>
      <c r="H26" s="1326">
        <v>39</v>
      </c>
      <c r="J26" s="1326">
        <v>38</v>
      </c>
      <c r="L26" s="842">
        <v>42</v>
      </c>
      <c r="N26" s="842">
        <v>42</v>
      </c>
      <c r="P26" s="842">
        <v>35</v>
      </c>
    </row>
    <row r="27" spans="1:16" x14ac:dyDescent="0.3">
      <c r="B27" s="854" t="s">
        <v>678</v>
      </c>
      <c r="D27" s="842">
        <v>19</v>
      </c>
      <c r="H27" s="1326">
        <v>40</v>
      </c>
      <c r="J27" s="1326">
        <v>39</v>
      </c>
      <c r="L27" s="842">
        <v>43</v>
      </c>
      <c r="N27" s="842">
        <v>43</v>
      </c>
      <c r="P27" s="1326">
        <v>36</v>
      </c>
    </row>
    <row r="28" spans="1:16" x14ac:dyDescent="0.3">
      <c r="B28" s="854" t="s">
        <v>759</v>
      </c>
      <c r="D28" s="842">
        <v>20</v>
      </c>
      <c r="H28" s="842">
        <v>41</v>
      </c>
      <c r="J28" s="1326">
        <v>40</v>
      </c>
      <c r="L28" s="842">
        <v>44</v>
      </c>
      <c r="N28" s="842">
        <v>44</v>
      </c>
      <c r="P28" s="1326">
        <v>37</v>
      </c>
    </row>
    <row r="29" spans="1:16" x14ac:dyDescent="0.3">
      <c r="B29" s="855" t="s">
        <v>755</v>
      </c>
      <c r="D29" s="842">
        <v>21</v>
      </c>
      <c r="H29" s="1326">
        <v>42</v>
      </c>
      <c r="J29" s="1326">
        <v>41</v>
      </c>
      <c r="L29" s="1326">
        <v>45</v>
      </c>
      <c r="N29" s="1326">
        <v>45</v>
      </c>
      <c r="P29" s="1326">
        <v>38</v>
      </c>
    </row>
    <row r="30" spans="1:16" x14ac:dyDescent="0.3">
      <c r="B30" s="856" t="s">
        <v>687</v>
      </c>
      <c r="D30" s="842">
        <v>22</v>
      </c>
      <c r="H30" s="1326">
        <v>43</v>
      </c>
      <c r="J30" s="1326">
        <v>42</v>
      </c>
      <c r="L30" s="1326">
        <v>46</v>
      </c>
      <c r="N30" s="1326">
        <v>46</v>
      </c>
      <c r="P30" s="1326">
        <v>39</v>
      </c>
    </row>
    <row r="31" spans="1:16" x14ac:dyDescent="0.3">
      <c r="B31" s="854" t="s">
        <v>677</v>
      </c>
      <c r="D31" s="842">
        <v>23</v>
      </c>
      <c r="H31" s="1326">
        <v>44</v>
      </c>
      <c r="J31" s="1326">
        <v>43</v>
      </c>
      <c r="L31" s="1326">
        <v>47</v>
      </c>
      <c r="N31" s="1326">
        <v>47</v>
      </c>
      <c r="P31" s="1326">
        <v>40</v>
      </c>
    </row>
    <row r="32" spans="1:16" x14ac:dyDescent="0.3">
      <c r="B32" s="854" t="s">
        <v>34</v>
      </c>
      <c r="D32" s="842">
        <v>24</v>
      </c>
      <c r="H32" s="1326">
        <v>45</v>
      </c>
      <c r="J32" s="1326">
        <v>44</v>
      </c>
      <c r="L32" s="1326">
        <v>48</v>
      </c>
      <c r="N32" s="1326">
        <v>48</v>
      </c>
      <c r="P32" s="1326">
        <v>41</v>
      </c>
    </row>
    <row r="33" spans="2:16" x14ac:dyDescent="0.3">
      <c r="B33" s="854" t="s">
        <v>678</v>
      </c>
      <c r="D33" s="842">
        <v>25</v>
      </c>
      <c r="H33" s="1326">
        <v>46</v>
      </c>
      <c r="J33" s="1326">
        <v>45</v>
      </c>
      <c r="L33" s="1326">
        <v>49</v>
      </c>
      <c r="N33" s="1326">
        <v>49</v>
      </c>
      <c r="P33" s="1326">
        <v>42</v>
      </c>
    </row>
    <row r="34" spans="2:16" x14ac:dyDescent="0.3">
      <c r="B34" s="854" t="s">
        <v>1407</v>
      </c>
      <c r="D34" s="842">
        <v>26</v>
      </c>
      <c r="H34" s="842">
        <v>47</v>
      </c>
      <c r="J34" s="842">
        <v>46</v>
      </c>
      <c r="L34" s="842">
        <v>50</v>
      </c>
      <c r="N34" s="842">
        <v>50</v>
      </c>
      <c r="P34" s="1326">
        <v>43</v>
      </c>
    </row>
    <row r="35" spans="2:16" x14ac:dyDescent="0.3">
      <c r="B35" s="855" t="s">
        <v>755</v>
      </c>
      <c r="D35" s="842">
        <v>27</v>
      </c>
      <c r="H35" s="842">
        <v>48</v>
      </c>
      <c r="J35" s="842">
        <v>47</v>
      </c>
      <c r="P35" s="1326">
        <v>44</v>
      </c>
    </row>
    <row r="36" spans="2:16" x14ac:dyDescent="0.3">
      <c r="B36" s="856" t="s">
        <v>690</v>
      </c>
      <c r="D36" s="842">
        <v>28</v>
      </c>
      <c r="H36" s="842">
        <v>49</v>
      </c>
      <c r="J36" s="842">
        <v>48</v>
      </c>
      <c r="P36" s="1326">
        <v>45</v>
      </c>
    </row>
    <row r="37" spans="2:16" x14ac:dyDescent="0.3">
      <c r="B37" s="855" t="s">
        <v>678</v>
      </c>
      <c r="D37" s="842">
        <v>29</v>
      </c>
      <c r="H37" s="842">
        <v>50</v>
      </c>
      <c r="J37" s="842">
        <v>49</v>
      </c>
      <c r="P37" s="842">
        <v>46</v>
      </c>
    </row>
    <row r="38" spans="2:16" x14ac:dyDescent="0.3">
      <c r="B38" s="856" t="s">
        <v>691</v>
      </c>
      <c r="D38" s="842">
        <v>30</v>
      </c>
      <c r="J38" s="842">
        <v>50</v>
      </c>
      <c r="P38" s="842">
        <v>47</v>
      </c>
    </row>
    <row r="39" spans="2:16" x14ac:dyDescent="0.3">
      <c r="B39" s="854" t="s">
        <v>677</v>
      </c>
      <c r="D39" s="842">
        <v>31</v>
      </c>
      <c r="P39" s="842">
        <v>48</v>
      </c>
    </row>
    <row r="40" spans="2:16" x14ac:dyDescent="0.3">
      <c r="B40" s="854" t="s">
        <v>34</v>
      </c>
      <c r="D40" s="842">
        <v>32</v>
      </c>
      <c r="P40" s="842">
        <v>49</v>
      </c>
    </row>
    <row r="41" spans="2:16" x14ac:dyDescent="0.3">
      <c r="B41" s="854" t="s">
        <v>678</v>
      </c>
      <c r="D41" s="842">
        <v>33</v>
      </c>
      <c r="P41" s="842">
        <v>50</v>
      </c>
    </row>
    <row r="42" spans="2:16" x14ac:dyDescent="0.3">
      <c r="B42" s="854" t="s">
        <v>692</v>
      </c>
      <c r="D42" s="842">
        <v>34</v>
      </c>
    </row>
    <row r="43" spans="2:16" x14ac:dyDescent="0.3">
      <c r="B43" s="855" t="s">
        <v>755</v>
      </c>
      <c r="D43" s="842">
        <v>35</v>
      </c>
    </row>
    <row r="44" spans="2:16" x14ac:dyDescent="0.3">
      <c r="D44" s="842">
        <v>36</v>
      </c>
    </row>
    <row r="45" spans="2:16" x14ac:dyDescent="0.3">
      <c r="D45" s="842">
        <v>37</v>
      </c>
    </row>
    <row r="46" spans="2:16" x14ac:dyDescent="0.3">
      <c r="D46" s="842">
        <v>38</v>
      </c>
    </row>
    <row r="47" spans="2:16" x14ac:dyDescent="0.3">
      <c r="D47" s="842">
        <v>39</v>
      </c>
    </row>
    <row r="48" spans="2:16" x14ac:dyDescent="0.3">
      <c r="D48" s="842">
        <v>40</v>
      </c>
    </row>
    <row r="49" spans="4:4" x14ac:dyDescent="0.3">
      <c r="D49" s="1326">
        <v>41</v>
      </c>
    </row>
    <row r="50" spans="4:4" x14ac:dyDescent="0.3">
      <c r="D50" s="1326">
        <v>42</v>
      </c>
    </row>
    <row r="51" spans="4:4" x14ac:dyDescent="0.3">
      <c r="D51" s="1326">
        <v>43</v>
      </c>
    </row>
    <row r="52" spans="4:4" x14ac:dyDescent="0.3">
      <c r="D52" s="1326">
        <v>44</v>
      </c>
    </row>
    <row r="53" spans="4:4" x14ac:dyDescent="0.3">
      <c r="D53" s="1472">
        <v>45</v>
      </c>
    </row>
    <row r="54" spans="4:4" x14ac:dyDescent="0.3">
      <c r="D54" s="1472">
        <v>46</v>
      </c>
    </row>
    <row r="55" spans="4:4" x14ac:dyDescent="0.3">
      <c r="D55" s="1472">
        <v>47</v>
      </c>
    </row>
    <row r="56" spans="4:4" x14ac:dyDescent="0.3">
      <c r="D56" s="1472">
        <v>48</v>
      </c>
    </row>
    <row r="57" spans="4:4" x14ac:dyDescent="0.3">
      <c r="D57" s="1472">
        <v>49</v>
      </c>
    </row>
    <row r="58" spans="4:4" x14ac:dyDescent="0.3">
      <c r="D58" s="1326">
        <v>50</v>
      </c>
    </row>
    <row r="59" spans="4:4" x14ac:dyDescent="0.3">
      <c r="D59" s="990">
        <v>51</v>
      </c>
    </row>
    <row r="60" spans="4:4" x14ac:dyDescent="0.3">
      <c r="D60" s="990">
        <v>52</v>
      </c>
    </row>
    <row r="61" spans="4:4" x14ac:dyDescent="0.3">
      <c r="D61" s="990">
        <v>53</v>
      </c>
    </row>
    <row r="62" spans="4:4" x14ac:dyDescent="0.3">
      <c r="D62" s="990">
        <v>54</v>
      </c>
    </row>
    <row r="63" spans="4:4" x14ac:dyDescent="0.3">
      <c r="D63" s="990">
        <v>55</v>
      </c>
    </row>
  </sheetData>
  <sheetProtection algorithmName="SHA-512" hashValue="M1uYvTiHz8om/QiRWHjT7MaFRBpkBS3/d5D7BjnyZprHJFWH3j+HdMkfNsLjltOSpDYOsMTB6jEkX43e5yhf/w==" saltValue="yuG5JFvI+jcBWXGwIodnY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CFC6F-B1F4-4035-AA53-879596E12875}">
  <sheetPr>
    <tabColor rgb="FFCCCCFF"/>
  </sheetPr>
  <dimension ref="A1:CN114"/>
  <sheetViews>
    <sheetView workbookViewId="0"/>
  </sheetViews>
  <sheetFormatPr defaultColWidth="9.875" defaultRowHeight="16.5" x14ac:dyDescent="0.3"/>
  <cols>
    <col min="1" max="2" width="9.875" style="12"/>
    <col min="3" max="53" width="10.625" style="12" customWidth="1"/>
    <col min="54" max="16384" width="9.875" style="12"/>
  </cols>
  <sheetData>
    <row r="1" spans="1:82" x14ac:dyDescent="0.3">
      <c r="A1" s="12" t="s">
        <v>1878</v>
      </c>
    </row>
    <row r="2" spans="1:82" ht="49.5" x14ac:dyDescent="0.3">
      <c r="A2" s="792" t="s">
        <v>1</v>
      </c>
      <c r="B2" s="792" t="s">
        <v>68</v>
      </c>
      <c r="C2" s="792" t="s">
        <v>69</v>
      </c>
      <c r="D2" s="792" t="s">
        <v>70</v>
      </c>
      <c r="E2" s="792" t="s">
        <v>71</v>
      </c>
      <c r="F2" s="792" t="s">
        <v>72</v>
      </c>
      <c r="G2" s="792" t="s">
        <v>73</v>
      </c>
      <c r="H2" s="792" t="s">
        <v>74</v>
      </c>
      <c r="I2" s="792" t="s">
        <v>75</v>
      </c>
      <c r="J2" s="792" t="s">
        <v>76</v>
      </c>
      <c r="K2" s="792" t="s">
        <v>77</v>
      </c>
      <c r="L2" s="792" t="s">
        <v>78</v>
      </c>
      <c r="M2" s="792" t="s">
        <v>79</v>
      </c>
      <c r="N2" s="792" t="s">
        <v>80</v>
      </c>
      <c r="O2" s="792" t="s">
        <v>81</v>
      </c>
      <c r="P2" s="792" t="s">
        <v>82</v>
      </c>
      <c r="Q2" s="792" t="s">
        <v>83</v>
      </c>
      <c r="R2" s="792" t="s">
        <v>84</v>
      </c>
      <c r="S2" s="792" t="s">
        <v>85</v>
      </c>
      <c r="T2" s="792" t="s">
        <v>1880</v>
      </c>
      <c r="U2" s="792" t="s">
        <v>1879</v>
      </c>
      <c r="V2" s="792" t="s">
        <v>1881</v>
      </c>
      <c r="W2" s="792" t="s">
        <v>1882</v>
      </c>
      <c r="X2" s="792" t="s">
        <v>1883</v>
      </c>
      <c r="Y2" s="792" t="s">
        <v>1884</v>
      </c>
      <c r="Z2" s="792" t="s">
        <v>1885</v>
      </c>
      <c r="AA2" s="792" t="s">
        <v>1886</v>
      </c>
      <c r="AB2" s="792" t="s">
        <v>1887</v>
      </c>
      <c r="AC2" s="792" t="s">
        <v>1888</v>
      </c>
      <c r="AD2" s="792" t="s">
        <v>1889</v>
      </c>
      <c r="AE2" s="792" t="s">
        <v>1890</v>
      </c>
      <c r="AF2" s="792" t="s">
        <v>1891</v>
      </c>
      <c r="AG2" s="792" t="s">
        <v>1892</v>
      </c>
      <c r="AH2" s="792" t="s">
        <v>1893</v>
      </c>
      <c r="AI2" s="792" t="s">
        <v>1894</v>
      </c>
      <c r="AJ2" s="792" t="s">
        <v>1895</v>
      </c>
      <c r="AK2" s="792" t="s">
        <v>1896</v>
      </c>
    </row>
    <row r="3" spans="1:82" x14ac:dyDescent="0.3">
      <c r="A3" s="12">
        <f>'Sch A'!$A$5</f>
        <v>0</v>
      </c>
      <c r="B3" s="12">
        <f>'Sch A'!$A$18</f>
        <v>0</v>
      </c>
      <c r="C3" s="13">
        <f>'Sch A-1'!$B$7</f>
        <v>0</v>
      </c>
      <c r="D3" s="13">
        <f>'Sch A-1'!$C$7</f>
        <v>0</v>
      </c>
      <c r="E3" s="13">
        <f>'Sch A-1'!$D$7</f>
        <v>0</v>
      </c>
      <c r="F3" s="13">
        <f>'Sch A-1'!$E$7</f>
        <v>0</v>
      </c>
      <c r="G3" s="13">
        <f>'Sch A-1'!$F$7</f>
        <v>0</v>
      </c>
      <c r="H3" s="13">
        <f>'Sch A-1'!$G$7</f>
        <v>0</v>
      </c>
      <c r="I3" s="13">
        <f>'Sch A-1'!$H$7</f>
        <v>0</v>
      </c>
      <c r="J3" s="13">
        <f>'Sch A-1'!$B$9</f>
        <v>0</v>
      </c>
      <c r="K3" s="13">
        <f>'Sch A-1'!$C$9</f>
        <v>0</v>
      </c>
      <c r="L3" s="13">
        <f>'Sch A-1'!$D$9</f>
        <v>0</v>
      </c>
      <c r="M3" s="13">
        <f>'Sch A-1'!$E$9</f>
        <v>0</v>
      </c>
      <c r="N3" s="13">
        <f>'Sch A-1'!$F$9</f>
        <v>0</v>
      </c>
      <c r="O3" s="13">
        <f>'Sch A-1'!$G$9</f>
        <v>0</v>
      </c>
      <c r="P3" s="13">
        <f>'Sch A-1'!$H$9</f>
        <v>0</v>
      </c>
      <c r="Q3" s="13">
        <f>'Sch A-1'!$B$10</f>
        <v>0</v>
      </c>
      <c r="R3" s="13">
        <f>'Sch A-1'!$B$11</f>
        <v>0</v>
      </c>
      <c r="S3" s="13">
        <f>'Sch A-1'!$B$12</f>
        <v>0</v>
      </c>
      <c r="T3" s="12">
        <f>'Sch A-1'!$A26</f>
        <v>0</v>
      </c>
      <c r="U3" s="1424">
        <f>'Sch A-1'!$H26</f>
        <v>0</v>
      </c>
      <c r="V3" s="12">
        <f>'Sch A-1'!$A27</f>
        <v>0</v>
      </c>
      <c r="W3" s="1424">
        <f>'Sch A-1'!$H27</f>
        <v>0</v>
      </c>
      <c r="X3" s="12">
        <f>'Sch A-1'!$A28</f>
        <v>0</v>
      </c>
      <c r="Y3" s="1424">
        <f>'Sch A-1'!$H28</f>
        <v>0</v>
      </c>
      <c r="Z3" s="12">
        <f>'Sch A-1'!$A29</f>
        <v>0</v>
      </c>
      <c r="AA3" s="1424">
        <f>'Sch A-1'!$H29</f>
        <v>0</v>
      </c>
      <c r="AB3" s="12">
        <f>'Sch A-1'!$A30</f>
        <v>0</v>
      </c>
      <c r="AC3" s="1424">
        <f>'Sch A-1'!$H30</f>
        <v>0</v>
      </c>
      <c r="AD3" s="12">
        <f>'Sch A-1'!$A31</f>
        <v>0</v>
      </c>
      <c r="AE3" s="1424">
        <f>'Sch A-1'!$H31</f>
        <v>0</v>
      </c>
      <c r="AF3" s="12">
        <f>'Sch A-1'!$A32</f>
        <v>0</v>
      </c>
      <c r="AG3" s="1424">
        <f>'Sch A-1'!$H32</f>
        <v>0</v>
      </c>
      <c r="AH3" s="12">
        <f>'Sch A-1'!$A33</f>
        <v>0</v>
      </c>
      <c r="AI3" s="1424">
        <f>'Sch A-1'!$H33</f>
        <v>0</v>
      </c>
      <c r="AJ3" s="12">
        <f>'Sch A-1'!$A34</f>
        <v>0</v>
      </c>
      <c r="AK3" s="1424">
        <f>'Sch A-1'!$H34</f>
        <v>0</v>
      </c>
    </row>
    <row r="4" spans="1:82" x14ac:dyDescent="0.3">
      <c r="C4" s="13"/>
      <c r="D4" s="13"/>
      <c r="E4" s="13"/>
      <c r="F4" s="13"/>
      <c r="G4" s="13"/>
      <c r="H4" s="13"/>
      <c r="I4" s="13"/>
      <c r="J4" s="13"/>
      <c r="K4" s="13"/>
      <c r="L4" s="13"/>
      <c r="M4" s="13"/>
      <c r="N4" s="13"/>
      <c r="O4" s="13"/>
      <c r="P4" s="13"/>
      <c r="Q4" s="13"/>
      <c r="R4" s="13"/>
      <c r="S4" s="13"/>
    </row>
    <row r="5" spans="1:82" x14ac:dyDescent="0.3">
      <c r="A5" s="12" t="s">
        <v>1877</v>
      </c>
      <c r="C5" s="13"/>
      <c r="D5" s="13"/>
      <c r="E5" s="13"/>
      <c r="F5" s="13"/>
      <c r="G5" s="13"/>
      <c r="H5" s="13"/>
      <c r="I5" s="13"/>
      <c r="J5" s="13"/>
      <c r="K5" s="13"/>
      <c r="L5" s="13"/>
      <c r="M5" s="13"/>
      <c r="N5" s="13"/>
      <c r="O5" s="13"/>
      <c r="P5" s="13"/>
      <c r="Q5" s="13"/>
      <c r="R5" s="13"/>
      <c r="S5" s="13"/>
    </row>
    <row r="6" spans="1:82" ht="33" x14ac:dyDescent="0.3">
      <c r="A6" s="792" t="s">
        <v>1</v>
      </c>
      <c r="B6" s="792" t="s">
        <v>68</v>
      </c>
      <c r="C6" s="792" t="s">
        <v>1897</v>
      </c>
      <c r="D6" s="792" t="s">
        <v>1898</v>
      </c>
      <c r="E6" s="792" t="s">
        <v>1899</v>
      </c>
      <c r="F6" s="792" t="s">
        <v>1900</v>
      </c>
      <c r="G6" s="792" t="s">
        <v>1901</v>
      </c>
      <c r="H6" s="792" t="s">
        <v>1902</v>
      </c>
      <c r="I6" s="792" t="s">
        <v>1903</v>
      </c>
      <c r="J6" s="792" t="s">
        <v>1904</v>
      </c>
      <c r="K6" s="792" t="s">
        <v>1905</v>
      </c>
      <c r="L6" s="792" t="s">
        <v>1906</v>
      </c>
      <c r="M6" s="792" t="s">
        <v>1907</v>
      </c>
      <c r="N6" s="792" t="s">
        <v>1908</v>
      </c>
      <c r="O6" s="792" t="s">
        <v>1909</v>
      </c>
      <c r="P6" s="792" t="s">
        <v>1910</v>
      </c>
      <c r="Q6" s="792" t="s">
        <v>1911</v>
      </c>
      <c r="R6" s="792" t="s">
        <v>1912</v>
      </c>
      <c r="S6" s="792" t="s">
        <v>1913</v>
      </c>
      <c r="T6" s="792" t="s">
        <v>1914</v>
      </c>
      <c r="U6" s="792" t="s">
        <v>1915</v>
      </c>
      <c r="V6" s="792" t="s">
        <v>1920</v>
      </c>
      <c r="W6" s="792" t="s">
        <v>1921</v>
      </c>
      <c r="X6" s="792" t="s">
        <v>1922</v>
      </c>
      <c r="Y6" s="792" t="s">
        <v>1923</v>
      </c>
      <c r="Z6" s="792" t="s">
        <v>1924</v>
      </c>
      <c r="AA6" s="792" t="s">
        <v>2341</v>
      </c>
      <c r="AC6" s="792" t="s">
        <v>1925</v>
      </c>
      <c r="AD6" s="792" t="s">
        <v>1926</v>
      </c>
      <c r="AE6" s="792" t="s">
        <v>1929</v>
      </c>
      <c r="AF6" s="792" t="s">
        <v>1928</v>
      </c>
      <c r="AG6" s="792" t="s">
        <v>2339</v>
      </c>
      <c r="AH6" s="792" t="s">
        <v>2340</v>
      </c>
      <c r="AI6" s="792" t="s">
        <v>2338</v>
      </c>
      <c r="AL6" s="792" t="s">
        <v>2336</v>
      </c>
      <c r="AM6" s="792" t="s">
        <v>2337</v>
      </c>
      <c r="AN6" s="792" t="s">
        <v>1930</v>
      </c>
      <c r="AO6" s="792" t="s">
        <v>1931</v>
      </c>
      <c r="AP6" s="792" t="s">
        <v>1932</v>
      </c>
      <c r="AQ6" s="792" t="s">
        <v>1933</v>
      </c>
      <c r="AR6" s="792" t="s">
        <v>1934</v>
      </c>
      <c r="AS6" s="792" t="s">
        <v>1935</v>
      </c>
      <c r="AT6" s="792" t="s">
        <v>1936</v>
      </c>
      <c r="AU6" s="792" t="s">
        <v>1937</v>
      </c>
      <c r="AV6" s="792" t="s">
        <v>1938</v>
      </c>
      <c r="AW6" s="792" t="s">
        <v>1939</v>
      </c>
      <c r="AX6" s="792" t="s">
        <v>1940</v>
      </c>
      <c r="AY6" s="792" t="s">
        <v>1941</v>
      </c>
      <c r="AZ6" s="792" t="s">
        <v>1927</v>
      </c>
      <c r="BA6" s="792" t="s">
        <v>1942</v>
      </c>
      <c r="BB6" s="792" t="s">
        <v>2335</v>
      </c>
      <c r="BC6" s="792" t="s">
        <v>2333</v>
      </c>
      <c r="BD6" s="792" t="s">
        <v>2334</v>
      </c>
      <c r="BE6" s="792" t="s">
        <v>1943</v>
      </c>
      <c r="BF6" s="792" t="s">
        <v>1944</v>
      </c>
      <c r="BG6" s="792" t="s">
        <v>1945</v>
      </c>
      <c r="BH6" s="792" t="s">
        <v>1946</v>
      </c>
      <c r="BI6" s="792" t="s">
        <v>2332</v>
      </c>
      <c r="BK6" s="792" t="s">
        <v>1947</v>
      </c>
      <c r="BM6" s="792" t="s">
        <v>2328</v>
      </c>
      <c r="BN6" s="792" t="s">
        <v>2329</v>
      </c>
      <c r="BO6" s="792" t="s">
        <v>1948</v>
      </c>
      <c r="BP6" s="792" t="s">
        <v>1949</v>
      </c>
      <c r="BQ6" s="792" t="s">
        <v>2330</v>
      </c>
      <c r="BR6" s="792" t="s">
        <v>2331</v>
      </c>
      <c r="BS6" s="792" t="s">
        <v>1950</v>
      </c>
      <c r="BT6" s="792" t="s">
        <v>1951</v>
      </c>
      <c r="BU6" s="792" t="s">
        <v>2322</v>
      </c>
      <c r="BV6" s="792" t="s">
        <v>2323</v>
      </c>
      <c r="BW6" s="792" t="s">
        <v>2324</v>
      </c>
      <c r="BX6" s="792" t="s">
        <v>2325</v>
      </c>
      <c r="BY6" s="792" t="s">
        <v>2326</v>
      </c>
      <c r="BZ6" s="792" t="s">
        <v>2327</v>
      </c>
      <c r="CA6" s="792" t="s">
        <v>1952</v>
      </c>
      <c r="CB6" s="792" t="s">
        <v>1953</v>
      </c>
      <c r="CC6" s="792" t="s">
        <v>2344</v>
      </c>
      <c r="CD6" s="792" t="s">
        <v>2345</v>
      </c>
    </row>
    <row r="7" spans="1:82" x14ac:dyDescent="0.3">
      <c r="A7" s="12">
        <f>'Sch A'!$A$5</f>
        <v>0</v>
      </c>
      <c r="B7" s="12">
        <f>'Sch A'!$A$18</f>
        <v>0</v>
      </c>
      <c r="C7" s="13">
        <f>'Sch A-2'!$D6</f>
        <v>0</v>
      </c>
      <c r="D7" s="13">
        <f>'Sch A-2'!$E6</f>
        <v>0</v>
      </c>
      <c r="E7" s="13">
        <f>'Sch A-2'!$D7</f>
        <v>0</v>
      </c>
      <c r="F7" s="13">
        <f>'Sch A-2'!$E7</f>
        <v>0</v>
      </c>
      <c r="G7" s="13">
        <f>'Sch A-2'!$D8</f>
        <v>0</v>
      </c>
      <c r="H7" s="13">
        <f>'Sch A-2'!$E8</f>
        <v>0</v>
      </c>
      <c r="I7" s="13">
        <f>'Sch A-2'!$D9</f>
        <v>0</v>
      </c>
      <c r="J7" s="13">
        <f>'Sch A-2'!$E9</f>
        <v>0</v>
      </c>
      <c r="K7" s="13">
        <f>'Sch A-2'!$C10</f>
        <v>0</v>
      </c>
      <c r="L7" s="13">
        <f>'Sch A-2'!$D11</f>
        <v>0</v>
      </c>
      <c r="M7" s="13">
        <f>'Sch A-2'!$E11</f>
        <v>0</v>
      </c>
      <c r="N7" s="13">
        <f>'Sch A-2'!$C12</f>
        <v>0</v>
      </c>
      <c r="O7" s="13">
        <f>'Sch A-2'!$D13</f>
        <v>0</v>
      </c>
      <c r="P7" s="13">
        <f>'Sch A-2'!$E13</f>
        <v>0</v>
      </c>
      <c r="Q7" s="13">
        <f>'Sch A-2'!$C14</f>
        <v>0</v>
      </c>
      <c r="R7" s="13">
        <f>'Sch A-2'!$D15</f>
        <v>0</v>
      </c>
      <c r="S7" s="13">
        <f>'Sch A-2'!$E15</f>
        <v>0</v>
      </c>
      <c r="T7" s="13">
        <f>'Sch A-2'!$C16</f>
        <v>0</v>
      </c>
      <c r="U7" s="13">
        <f>'Sch A-2'!$D17</f>
        <v>0</v>
      </c>
      <c r="V7" s="13">
        <f>'Sch A-2'!$E17</f>
        <v>0</v>
      </c>
      <c r="W7" s="13">
        <f>'Sch A-2'!$D18</f>
        <v>0</v>
      </c>
      <c r="X7" s="13">
        <f>'Sch A-2'!$E18</f>
        <v>0</v>
      </c>
      <c r="Y7" s="13">
        <f>'Sch A-2'!$D20</f>
        <v>0</v>
      </c>
      <c r="Z7" s="13">
        <f>'Sch A-2'!$E20</f>
        <v>0</v>
      </c>
      <c r="AA7" s="12" cm="1">
        <f t="array" ref="AA7:AB7">'Sch A-2'!D21:E21</f>
        <v>0</v>
      </c>
      <c r="AB7" s="12">
        <v>0</v>
      </c>
      <c r="AC7" s="13">
        <f>'Sch A-2'!$D22</f>
        <v>0</v>
      </c>
      <c r="AD7" s="13">
        <f>'Sch A-2'!$E22</f>
        <v>0</v>
      </c>
      <c r="AE7" s="13">
        <f>'Sch A-2'!$D24</f>
        <v>0</v>
      </c>
      <c r="AF7" s="13">
        <f>'Sch A-2'!$E24</f>
        <v>0</v>
      </c>
      <c r="AG7" s="13">
        <f>'Sch A-2'!$D25</f>
        <v>0</v>
      </c>
      <c r="AH7" s="13">
        <f>'Sch A-2'!$E25</f>
        <v>0</v>
      </c>
      <c r="AI7" s="12" cm="1">
        <f t="array" ref="AI7:AK7">'Sch A-2'!C26:E26</f>
        <v>0</v>
      </c>
      <c r="AJ7" s="12">
        <v>0</v>
      </c>
      <c r="AK7" s="12">
        <v>0</v>
      </c>
      <c r="AL7" s="12">
        <f>'Sch A-2'!$D27</f>
        <v>0</v>
      </c>
      <c r="AM7" s="12">
        <f>'Sch A-2'!$E27</f>
        <v>0</v>
      </c>
      <c r="AN7" s="12">
        <f>'Sch A-2'!$D28</f>
        <v>0</v>
      </c>
      <c r="AO7" s="12">
        <f>'Sch A-2'!$E28</f>
        <v>0</v>
      </c>
      <c r="AP7" s="12">
        <f>'Sch A-2'!$D30</f>
        <v>0</v>
      </c>
      <c r="AQ7" s="12">
        <f>'Sch A-2'!$E30</f>
        <v>0</v>
      </c>
      <c r="AR7" s="12">
        <f>'Sch A-2'!$D32</f>
        <v>0</v>
      </c>
      <c r="AS7" s="12">
        <f>'Sch A-2'!$E32</f>
        <v>0</v>
      </c>
      <c r="AT7" s="13">
        <f>'Sch A-2'!$D34</f>
        <v>0</v>
      </c>
      <c r="AU7" s="13">
        <f>'Sch A-2'!$E34</f>
        <v>0</v>
      </c>
      <c r="AV7" s="13">
        <f>'Sch A-2'!$D35</f>
        <v>0</v>
      </c>
      <c r="AW7" s="13">
        <f>'Sch A-2'!$E35</f>
        <v>0</v>
      </c>
      <c r="AX7" s="13">
        <f>'Sch A-2'!$D36</f>
        <v>0</v>
      </c>
      <c r="AY7" s="13">
        <f>'Sch A-2'!$E36</f>
        <v>0</v>
      </c>
      <c r="AZ7" s="13">
        <f>'Sch A-2'!$D37</f>
        <v>0</v>
      </c>
      <c r="BA7" s="13">
        <f>'Sch A-2'!$E37</f>
        <v>0</v>
      </c>
      <c r="BB7" s="12">
        <f>'Sch A-2'!$C38</f>
        <v>0</v>
      </c>
      <c r="BC7" s="13">
        <f>'Sch A-2'!$D39</f>
        <v>0</v>
      </c>
      <c r="BD7" s="13">
        <f>'Sch A-2'!$E39</f>
        <v>0</v>
      </c>
      <c r="BE7" s="13">
        <f>'Sch A-2'!$D40</f>
        <v>0</v>
      </c>
      <c r="BF7" s="13">
        <f>'Sch A-2'!$E40</f>
        <v>0</v>
      </c>
      <c r="BG7" s="13">
        <f>'Sch A-2'!$D41</f>
        <v>0</v>
      </c>
      <c r="BH7" s="13">
        <f>'Sch A-2'!$E41</f>
        <v>0</v>
      </c>
      <c r="BI7" s="12" cm="1">
        <f t="array" ref="BI7:BJ7">'Sch A-2'!$D42:E42</f>
        <v>0</v>
      </c>
      <c r="BJ7" s="12">
        <v>0</v>
      </c>
      <c r="BK7" s="12" cm="1">
        <f t="array" ref="BK7:BL7">'Sch A-2'!$D43:E43</f>
        <v>0</v>
      </c>
      <c r="BL7" s="12">
        <v>0</v>
      </c>
      <c r="BM7" s="13">
        <f>'Sch A-2'!$D44</f>
        <v>0</v>
      </c>
      <c r="BN7" s="13">
        <f>'Sch A-2'!$E44</f>
        <v>0</v>
      </c>
      <c r="BO7" s="13">
        <f>'Sch A-2'!$D46</f>
        <v>0</v>
      </c>
      <c r="BP7" s="13">
        <f>'Sch A-2'!$E46</f>
        <v>0</v>
      </c>
      <c r="BQ7" s="12">
        <f>'Sch A-2'!$C47</f>
        <v>0</v>
      </c>
      <c r="BR7" s="12">
        <f>'Sch A-2'!$C48</f>
        <v>0</v>
      </c>
      <c r="BS7" s="13">
        <f>'Sch A-2'!$D49</f>
        <v>0</v>
      </c>
      <c r="BT7" s="13">
        <f>'Sch A-2'!$E49</f>
        <v>0</v>
      </c>
      <c r="BU7" s="13">
        <f>'Sch A-2'!$D51</f>
        <v>0</v>
      </c>
      <c r="BV7" s="13">
        <f>'Sch A-2'!$E51</f>
        <v>0</v>
      </c>
      <c r="BW7" s="13">
        <f>'Sch A-2'!$D53</f>
        <v>0</v>
      </c>
      <c r="BX7" s="13">
        <f>'Sch A-2'!$E53</f>
        <v>0</v>
      </c>
      <c r="BY7" s="13">
        <f>'Sch A-2'!$D55</f>
        <v>0</v>
      </c>
      <c r="BZ7" s="13">
        <f>'Sch A-2'!$E55</f>
        <v>0</v>
      </c>
      <c r="CA7" s="13">
        <f>'Sch A-2'!$D57</f>
        <v>0</v>
      </c>
      <c r="CB7" s="13">
        <f>'Sch A-2'!$E57</f>
        <v>0</v>
      </c>
      <c r="CC7" s="13">
        <f>'Sch A-2'!$D58</f>
        <v>0</v>
      </c>
      <c r="CD7" s="13">
        <f>'Sch A-2'!$E58</f>
        <v>0</v>
      </c>
    </row>
    <row r="8" spans="1:82" x14ac:dyDescent="0.3">
      <c r="C8" s="13"/>
      <c r="D8" s="13"/>
      <c r="E8" s="13"/>
      <c r="F8" s="13"/>
      <c r="G8" s="13"/>
      <c r="H8" s="13"/>
      <c r="I8" s="13"/>
      <c r="J8" s="13"/>
      <c r="K8" s="13"/>
      <c r="L8" s="13"/>
      <c r="M8" s="13"/>
      <c r="N8" s="13"/>
      <c r="O8" s="13"/>
      <c r="P8" s="13"/>
      <c r="Q8" s="13"/>
      <c r="R8" s="13"/>
      <c r="S8" s="13"/>
    </row>
    <row r="9" spans="1:82" x14ac:dyDescent="0.3">
      <c r="A9" s="12" t="s">
        <v>1954</v>
      </c>
      <c r="C9" s="13"/>
      <c r="D9" s="13"/>
      <c r="E9" s="13"/>
      <c r="F9" s="13"/>
      <c r="G9" s="13"/>
      <c r="H9" s="13"/>
      <c r="I9" s="13"/>
      <c r="J9" s="13"/>
      <c r="K9" s="13"/>
      <c r="L9" s="13"/>
      <c r="M9" s="13"/>
      <c r="N9" s="13"/>
      <c r="O9" s="13"/>
      <c r="P9" s="13"/>
      <c r="Q9" s="13"/>
      <c r="R9" s="13"/>
      <c r="S9" s="13"/>
    </row>
    <row r="10" spans="1:82" ht="66" x14ac:dyDescent="0.3">
      <c r="A10" s="792" t="s">
        <v>1</v>
      </c>
      <c r="B10" s="792" t="s">
        <v>68</v>
      </c>
      <c r="C10" s="792" t="s">
        <v>1956</v>
      </c>
      <c r="D10" s="792" t="s">
        <v>1957</v>
      </c>
      <c r="E10" s="792" t="s">
        <v>1958</v>
      </c>
      <c r="F10" s="792" t="s">
        <v>1959</v>
      </c>
      <c r="G10" s="792" t="s">
        <v>1960</v>
      </c>
      <c r="H10" s="792" t="s">
        <v>1961</v>
      </c>
      <c r="I10" s="792" t="s">
        <v>1962</v>
      </c>
      <c r="J10" s="792" t="s">
        <v>1963</v>
      </c>
      <c r="K10" s="792" t="s">
        <v>1964</v>
      </c>
      <c r="L10" s="792" t="s">
        <v>1965</v>
      </c>
      <c r="M10" s="792" t="s">
        <v>1966</v>
      </c>
      <c r="N10" s="792" t="s">
        <v>1967</v>
      </c>
      <c r="O10" s="792" t="s">
        <v>1968</v>
      </c>
      <c r="P10" s="792" t="s">
        <v>1969</v>
      </c>
      <c r="Q10" s="792" t="s">
        <v>1970</v>
      </c>
      <c r="R10" s="792" t="s">
        <v>1971</v>
      </c>
      <c r="S10" s="792" t="s">
        <v>1972</v>
      </c>
      <c r="T10" s="792" t="s">
        <v>1973</v>
      </c>
      <c r="U10" s="792" t="s">
        <v>1974</v>
      </c>
      <c r="V10" s="792" t="s">
        <v>1975</v>
      </c>
      <c r="W10" s="792" t="s">
        <v>1976</v>
      </c>
      <c r="X10" s="792" t="s">
        <v>1977</v>
      </c>
      <c r="Y10" s="792" t="s">
        <v>1978</v>
      </c>
      <c r="Z10" s="792" t="s">
        <v>1979</v>
      </c>
      <c r="AA10" s="792" t="s">
        <v>1980</v>
      </c>
      <c r="AB10" s="792" t="s">
        <v>1981</v>
      </c>
      <c r="AC10" s="792" t="s">
        <v>1982</v>
      </c>
      <c r="AD10" s="792" t="s">
        <v>1983</v>
      </c>
      <c r="AE10" s="792" t="s">
        <v>1984</v>
      </c>
      <c r="AF10" s="792" t="s">
        <v>1985</v>
      </c>
      <c r="AG10" s="792" t="s">
        <v>1986</v>
      </c>
      <c r="AH10" s="792" t="s">
        <v>1987</v>
      </c>
      <c r="AI10" s="792" t="s">
        <v>1988</v>
      </c>
      <c r="AJ10" s="792" t="s">
        <v>1989</v>
      </c>
      <c r="AK10" s="792" t="s">
        <v>1990</v>
      </c>
      <c r="AL10" s="792" t="s">
        <v>1991</v>
      </c>
      <c r="AM10" s="792" t="s">
        <v>1992</v>
      </c>
      <c r="AN10" s="792" t="s">
        <v>1993</v>
      </c>
      <c r="AO10" s="792" t="s">
        <v>1994</v>
      </c>
      <c r="AP10" s="792" t="s">
        <v>1995</v>
      </c>
      <c r="AQ10" s="792" t="s">
        <v>1996</v>
      </c>
      <c r="AR10" s="792" t="s">
        <v>1997</v>
      </c>
      <c r="AS10" s="792" t="s">
        <v>1998</v>
      </c>
      <c r="AT10" s="792" t="s">
        <v>1999</v>
      </c>
      <c r="AU10" s="792" t="s">
        <v>2000</v>
      </c>
      <c r="AV10" s="792" t="s">
        <v>2001</v>
      </c>
      <c r="AW10" s="792" t="s">
        <v>2002</v>
      </c>
      <c r="AX10" s="792" t="s">
        <v>2003</v>
      </c>
      <c r="AY10" s="792" t="s">
        <v>2004</v>
      </c>
      <c r="AZ10" s="792" t="s">
        <v>2005</v>
      </c>
      <c r="BA10" s="792" t="s">
        <v>2006</v>
      </c>
    </row>
    <row r="11" spans="1:82" x14ac:dyDescent="0.3">
      <c r="A11" s="12">
        <f>'Sch A'!$A$5</f>
        <v>0</v>
      </c>
      <c r="B11" s="12">
        <f>'Sch A'!$A$18</f>
        <v>0</v>
      </c>
      <c r="C11" s="13">
        <f>'Sch B-2s'!$Q6</f>
        <v>0</v>
      </c>
      <c r="D11" s="13">
        <f>'Sch B-2s'!$Q7</f>
        <v>0</v>
      </c>
      <c r="E11" s="13">
        <f>'Sch B-2s'!$Q8</f>
        <v>0</v>
      </c>
      <c r="F11" s="13">
        <f>'Sch B-2s'!$Q9</f>
        <v>0</v>
      </c>
      <c r="G11" s="13">
        <f>'Sch B-2s'!$Q10</f>
        <v>0</v>
      </c>
      <c r="H11" s="13">
        <f>'Sch B-2s'!$Q11</f>
        <v>0</v>
      </c>
      <c r="I11" s="13">
        <f>'Sch B-2s'!$Q12</f>
        <v>0</v>
      </c>
      <c r="J11" s="13">
        <f>'Sch B-2s'!$Q13</f>
        <v>0</v>
      </c>
      <c r="K11" s="13">
        <f>'Sch B-2s'!$Q14</f>
        <v>0</v>
      </c>
      <c r="L11" s="13">
        <f>'Sch B-2s'!$Q15</f>
        <v>0</v>
      </c>
      <c r="M11" s="13">
        <f>'Sch B-2s'!$Q16</f>
        <v>0</v>
      </c>
      <c r="N11" s="13">
        <f>'Sch B-2s'!$Q17</f>
        <v>0</v>
      </c>
      <c r="O11" s="13">
        <f>'Sch B-2s'!$Q18</f>
        <v>0</v>
      </c>
      <c r="P11" s="13">
        <f>'Sch B-2s'!$Q19</f>
        <v>0</v>
      </c>
      <c r="Q11" s="13">
        <f>'Sch B-2s'!$Q20</f>
        <v>0</v>
      </c>
      <c r="R11" s="13">
        <f>'Sch B-2s'!$Q21</f>
        <v>0</v>
      </c>
      <c r="S11" s="13">
        <f>'Sch B-2s'!$Q22</f>
        <v>0</v>
      </c>
      <c r="T11" s="13">
        <f>'Sch B-2s'!$Q23</f>
        <v>0</v>
      </c>
      <c r="U11" s="13">
        <f>'Sch B-2s'!$Q24</f>
        <v>0</v>
      </c>
      <c r="V11" s="13">
        <f>'Sch B-2s'!$Q25</f>
        <v>0</v>
      </c>
      <c r="W11" s="13">
        <f>'Sch B-2s'!$Q26</f>
        <v>0</v>
      </c>
      <c r="X11" s="13">
        <f>'Sch B-2s'!$Q27</f>
        <v>0</v>
      </c>
      <c r="Y11" s="13">
        <f>'Sch B-2s'!$Q28</f>
        <v>0</v>
      </c>
      <c r="Z11" s="13">
        <f>'Sch B-2s'!$Q29</f>
        <v>0</v>
      </c>
      <c r="AA11" s="13">
        <f>'Sch B-2s'!$Q30</f>
        <v>0</v>
      </c>
      <c r="AB11" s="13">
        <f>'Sch B-2s'!$Q31</f>
        <v>0</v>
      </c>
      <c r="AC11" s="13">
        <f>'Sch B-2s'!$Q32</f>
        <v>0</v>
      </c>
      <c r="AD11" s="13">
        <f>'Sch B-2s'!$Q33</f>
        <v>0</v>
      </c>
      <c r="AE11" s="13">
        <f>'Sch B-2s'!$Q34</f>
        <v>0</v>
      </c>
      <c r="AF11" s="13">
        <f>'Sch B-2s'!$Q35</f>
        <v>0</v>
      </c>
      <c r="AG11" s="13">
        <f>'Sch B-2s'!$Q36</f>
        <v>0</v>
      </c>
      <c r="AH11" s="13">
        <f>'Sch B-2s'!$Q37</f>
        <v>0</v>
      </c>
      <c r="AI11" s="13">
        <f>'Sch B-2s'!$Q38</f>
        <v>0</v>
      </c>
      <c r="AJ11" s="13">
        <f>'Sch B-2s'!$Q39</f>
        <v>0</v>
      </c>
      <c r="AK11" s="13">
        <f>'Sch B-2s'!$Q40</f>
        <v>0</v>
      </c>
      <c r="AL11" s="13">
        <f>'Sch B-2s'!$Q41</f>
        <v>0</v>
      </c>
      <c r="AM11" s="13">
        <f>'Sch B-2s'!$Q42</f>
        <v>0</v>
      </c>
      <c r="AN11" s="13">
        <f>'Sch B-2s'!$Q43</f>
        <v>0</v>
      </c>
      <c r="AO11" s="13">
        <f>'Sch B-2s'!$Q44</f>
        <v>0</v>
      </c>
      <c r="AP11" s="13">
        <f>'Sch B-2s'!$Q45</f>
        <v>0</v>
      </c>
      <c r="AQ11" s="13">
        <f>'Sch B-2s'!$Q46</f>
        <v>0</v>
      </c>
      <c r="AR11" s="13">
        <f>'Sch B-2s'!$Q47</f>
        <v>0</v>
      </c>
      <c r="AS11" s="13">
        <f>'Sch B-2s'!$Q48</f>
        <v>0</v>
      </c>
      <c r="AT11" s="13">
        <f>'Sch B-2s'!$Q49</f>
        <v>0</v>
      </c>
      <c r="AU11" s="13">
        <f>'Sch B-2s'!$Q50</f>
        <v>0</v>
      </c>
      <c r="AV11" s="13">
        <f>'Sch B-2s'!$Q51</f>
        <v>0</v>
      </c>
      <c r="AW11" s="13">
        <f>'Sch B-2s'!$Q52</f>
        <v>0</v>
      </c>
      <c r="AX11" s="13">
        <f>'Sch B-2s'!$Q53</f>
        <v>0</v>
      </c>
      <c r="AY11" s="13">
        <f>'Sch B-2s'!$Q54</f>
        <v>0</v>
      </c>
      <c r="AZ11" s="13">
        <f>'Sch B-2s'!$Q55</f>
        <v>0</v>
      </c>
      <c r="BA11" s="13">
        <f>'Sch B-2s'!$Q56</f>
        <v>0</v>
      </c>
    </row>
    <row r="12" spans="1:82" x14ac:dyDescent="0.3">
      <c r="C12" s="13"/>
      <c r="D12" s="13"/>
      <c r="E12" s="13"/>
      <c r="F12" s="13"/>
      <c r="G12" s="13"/>
      <c r="H12" s="13"/>
      <c r="I12" s="13"/>
      <c r="J12" s="13"/>
      <c r="K12" s="13"/>
      <c r="L12" s="13"/>
      <c r="M12" s="13"/>
      <c r="N12" s="13"/>
      <c r="O12" s="13"/>
      <c r="P12" s="13"/>
      <c r="Q12" s="13"/>
      <c r="R12" s="13"/>
      <c r="S12" s="13"/>
    </row>
    <row r="13" spans="1:82" x14ac:dyDescent="0.3">
      <c r="A13" s="12" t="s">
        <v>1955</v>
      </c>
      <c r="C13" s="13"/>
      <c r="D13" s="13"/>
      <c r="E13" s="13"/>
      <c r="F13" s="13"/>
      <c r="G13" s="13"/>
      <c r="H13" s="13"/>
      <c r="I13" s="13"/>
      <c r="J13" s="13"/>
      <c r="K13" s="13"/>
      <c r="L13" s="13"/>
      <c r="M13" s="13"/>
      <c r="N13" s="13"/>
      <c r="O13" s="13"/>
      <c r="P13" s="13"/>
      <c r="Q13" s="13"/>
      <c r="R13" s="13"/>
      <c r="S13" s="13"/>
    </row>
    <row r="14" spans="1:82" ht="33" x14ac:dyDescent="0.3">
      <c r="A14" s="792" t="s">
        <v>1</v>
      </c>
      <c r="B14" s="792" t="s">
        <v>68</v>
      </c>
      <c r="C14" s="792" t="s">
        <v>2007</v>
      </c>
      <c r="D14" s="792" t="s">
        <v>2008</v>
      </c>
      <c r="E14" s="792" t="s">
        <v>2009</v>
      </c>
      <c r="F14" s="792" t="s">
        <v>2010</v>
      </c>
      <c r="G14" s="792" t="s">
        <v>2011</v>
      </c>
      <c r="H14" s="792" t="s">
        <v>2012</v>
      </c>
      <c r="I14" s="792" t="s">
        <v>2013</v>
      </c>
      <c r="J14" s="792" t="s">
        <v>2014</v>
      </c>
      <c r="K14" s="792" t="s">
        <v>2015</v>
      </c>
      <c r="L14" s="792" t="s">
        <v>2016</v>
      </c>
      <c r="M14" s="792" t="s">
        <v>2017</v>
      </c>
      <c r="N14" s="792" t="s">
        <v>2018</v>
      </c>
      <c r="O14" s="792" t="s">
        <v>2019</v>
      </c>
      <c r="P14" s="792" t="s">
        <v>2020</v>
      </c>
      <c r="Q14" s="792" t="s">
        <v>2021</v>
      </c>
      <c r="R14" s="792" t="s">
        <v>2022</v>
      </c>
      <c r="S14" s="792" t="s">
        <v>2023</v>
      </c>
      <c r="T14" s="792" t="s">
        <v>2024</v>
      </c>
      <c r="U14" s="792" t="s">
        <v>2025</v>
      </c>
      <c r="V14" s="792" t="s">
        <v>2026</v>
      </c>
      <c r="W14" s="792" t="s">
        <v>2027</v>
      </c>
      <c r="X14" s="792" t="s">
        <v>2028</v>
      </c>
      <c r="Y14" s="792" t="s">
        <v>2029</v>
      </c>
      <c r="Z14" s="792" t="s">
        <v>2030</v>
      </c>
      <c r="AA14" s="792" t="s">
        <v>2031</v>
      </c>
      <c r="AB14" s="792" t="s">
        <v>2032</v>
      </c>
      <c r="AC14" s="792" t="s">
        <v>2033</v>
      </c>
      <c r="AD14" s="792" t="s">
        <v>2034</v>
      </c>
      <c r="AE14" s="792" t="s">
        <v>2035</v>
      </c>
      <c r="AF14" s="792" t="s">
        <v>2036</v>
      </c>
      <c r="AG14" s="792" t="s">
        <v>2037</v>
      </c>
      <c r="AH14" s="792" t="s">
        <v>2038</v>
      </c>
      <c r="AI14" s="792" t="s">
        <v>2039</v>
      </c>
      <c r="AJ14" s="792" t="s">
        <v>2040</v>
      </c>
      <c r="AK14" s="792" t="s">
        <v>2041</v>
      </c>
      <c r="AL14" s="792" t="s">
        <v>2042</v>
      </c>
      <c r="AM14" s="792" t="s">
        <v>2043</v>
      </c>
      <c r="AN14" s="792" t="s">
        <v>2044</v>
      </c>
      <c r="AO14" s="792" t="s">
        <v>2045</v>
      </c>
      <c r="AP14" s="792" t="s">
        <v>2046</v>
      </c>
      <c r="AQ14" s="792" t="s">
        <v>2047</v>
      </c>
      <c r="AR14" s="792" t="s">
        <v>2048</v>
      </c>
      <c r="AS14" s="792" t="s">
        <v>2049</v>
      </c>
      <c r="AT14" s="792" t="s">
        <v>2050</v>
      </c>
      <c r="AU14" s="792" t="s">
        <v>2051</v>
      </c>
      <c r="AV14" s="792" t="s">
        <v>2052</v>
      </c>
      <c r="AW14" s="792" t="s">
        <v>2053</v>
      </c>
      <c r="AX14" s="792" t="s">
        <v>2054</v>
      </c>
      <c r="AY14" s="792" t="s">
        <v>2055</v>
      </c>
      <c r="AZ14" s="792" t="s">
        <v>2056</v>
      </c>
      <c r="BA14" s="792" t="s">
        <v>2057</v>
      </c>
    </row>
    <row r="15" spans="1:82" x14ac:dyDescent="0.3">
      <c r="A15" s="12">
        <f>'Sch A'!$A$5</f>
        <v>0</v>
      </c>
      <c r="B15" s="12">
        <f>'Sch A'!$A$18</f>
        <v>0</v>
      </c>
      <c r="C15" s="13">
        <f>'Sch B-2a'!$O7</f>
        <v>0</v>
      </c>
      <c r="D15" s="13">
        <f>'Sch B-2a'!$O8</f>
        <v>0</v>
      </c>
      <c r="E15" s="13">
        <f>'Sch B-2a'!$O9</f>
        <v>0</v>
      </c>
      <c r="F15" s="13">
        <f>'Sch B-2a'!$O10</f>
        <v>0</v>
      </c>
      <c r="G15" s="13">
        <f>'Sch B-2a'!$O11</f>
        <v>0</v>
      </c>
      <c r="H15" s="13">
        <f>'Sch B-2a'!$O12</f>
        <v>0</v>
      </c>
      <c r="I15" s="13">
        <f>'Sch B-2a'!$O13</f>
        <v>0</v>
      </c>
      <c r="J15" s="13">
        <f>'Sch B-2a'!$O14</f>
        <v>0</v>
      </c>
      <c r="K15" s="13">
        <f>'Sch B-2a'!$O15</f>
        <v>0</v>
      </c>
      <c r="L15" s="13">
        <f>'Sch B-2a'!$O16</f>
        <v>0</v>
      </c>
      <c r="M15" s="13">
        <f>'Sch B-2a'!$O17</f>
        <v>0</v>
      </c>
      <c r="N15" s="13">
        <f>'Sch B-2a'!$O18</f>
        <v>0</v>
      </c>
      <c r="O15" s="13">
        <f>'Sch B-2a'!$O19</f>
        <v>0</v>
      </c>
      <c r="P15" s="13">
        <f>'Sch B-2a'!$O20</f>
        <v>0</v>
      </c>
      <c r="Q15" s="13">
        <f>'Sch B-2a'!$O21</f>
        <v>0</v>
      </c>
      <c r="R15" s="13">
        <f>'Sch B-2a'!$O22</f>
        <v>0</v>
      </c>
      <c r="S15" s="13">
        <f>'Sch B-2a'!$O23</f>
        <v>0</v>
      </c>
      <c r="T15" s="13">
        <f>'Sch B-2a'!$O24</f>
        <v>0</v>
      </c>
      <c r="U15" s="13">
        <f>'Sch B-2a'!$O25</f>
        <v>0</v>
      </c>
      <c r="V15" s="13">
        <f>'Sch B-2a'!$O26</f>
        <v>0</v>
      </c>
      <c r="W15" s="13">
        <f>'Sch B-2a'!$O27</f>
        <v>0</v>
      </c>
      <c r="X15" s="13">
        <f>'Sch B-2a'!$O28</f>
        <v>0</v>
      </c>
      <c r="Y15" s="13">
        <f>'Sch B-2a'!$O29</f>
        <v>0</v>
      </c>
      <c r="Z15" s="13">
        <f>'Sch B-2a'!$O30</f>
        <v>0</v>
      </c>
      <c r="AA15" s="13">
        <f>'Sch B-2a'!$O31</f>
        <v>0</v>
      </c>
      <c r="AB15" s="13">
        <f>'Sch B-2a'!$O32</f>
        <v>0</v>
      </c>
      <c r="AC15" s="13">
        <f>'Sch B-2a'!$O33</f>
        <v>0</v>
      </c>
      <c r="AD15" s="13">
        <f>'Sch B-2a'!$O34</f>
        <v>0</v>
      </c>
      <c r="AE15" s="13">
        <f>'Sch B-2a'!$O35</f>
        <v>0</v>
      </c>
      <c r="AF15" s="13">
        <f>'Sch B-2a'!$O36</f>
        <v>0</v>
      </c>
      <c r="AG15" s="13">
        <f>'Sch B-2a'!$O37</f>
        <v>0</v>
      </c>
      <c r="AH15" s="13">
        <f>'Sch B-2a'!$O38</f>
        <v>0</v>
      </c>
      <c r="AI15" s="13">
        <f>'Sch B-2a'!$O39</f>
        <v>0</v>
      </c>
      <c r="AJ15" s="13">
        <f>'Sch B-2a'!$O40</f>
        <v>0</v>
      </c>
      <c r="AK15" s="13">
        <f>'Sch B-2a'!$O41</f>
        <v>0</v>
      </c>
      <c r="AL15" s="13">
        <f>'Sch B-2a'!$O42</f>
        <v>0</v>
      </c>
      <c r="AM15" s="13">
        <f>'Sch B-2a'!$O43</f>
        <v>0</v>
      </c>
      <c r="AN15" s="13">
        <f>'Sch B-2a'!$O44</f>
        <v>0</v>
      </c>
      <c r="AO15" s="13">
        <f>'Sch B-2a'!$O45</f>
        <v>0</v>
      </c>
      <c r="AP15" s="13">
        <f>'Sch B-2a'!$O46</f>
        <v>0</v>
      </c>
      <c r="AQ15" s="13">
        <f>'Sch B-2a'!$O47</f>
        <v>0</v>
      </c>
      <c r="AR15" s="13">
        <f>'Sch B-2a'!$O48</f>
        <v>0</v>
      </c>
      <c r="AS15" s="13">
        <f>'Sch B-2a'!$O49</f>
        <v>0</v>
      </c>
      <c r="AT15" s="13">
        <f>'Sch B-2a'!$O50</f>
        <v>0</v>
      </c>
      <c r="AU15" s="13">
        <f>'Sch B-2a'!$O51</f>
        <v>0</v>
      </c>
      <c r="AV15" s="13">
        <f>'Sch B-2a'!$O52</f>
        <v>0</v>
      </c>
      <c r="AW15" s="13">
        <f>'Sch B-2a'!$O53</f>
        <v>0</v>
      </c>
      <c r="AX15" s="13">
        <f>'Sch B-2a'!$O54</f>
        <v>0</v>
      </c>
      <c r="AY15" s="13">
        <f>'Sch B-2a'!$O55</f>
        <v>0</v>
      </c>
      <c r="AZ15" s="13">
        <f>'Sch B-2a'!$O56</f>
        <v>0</v>
      </c>
      <c r="BA15" s="13">
        <f>'Sch B-2a'!$O57</f>
        <v>0</v>
      </c>
    </row>
    <row r="16" spans="1:82" x14ac:dyDescent="0.3">
      <c r="C16" s="13"/>
      <c r="D16" s="13"/>
      <c r="E16" s="13"/>
      <c r="F16" s="13"/>
      <c r="G16" s="13"/>
      <c r="H16" s="13"/>
      <c r="I16" s="13"/>
      <c r="J16" s="13"/>
      <c r="K16" s="13"/>
      <c r="L16" s="13"/>
      <c r="M16" s="13"/>
      <c r="N16" s="13"/>
      <c r="O16" s="13"/>
      <c r="P16" s="13"/>
      <c r="Q16" s="13"/>
      <c r="R16" s="13"/>
      <c r="S16" s="13"/>
    </row>
    <row r="17" spans="1:53" x14ac:dyDescent="0.3">
      <c r="A17" s="12" t="s">
        <v>2058</v>
      </c>
      <c r="C17" s="13"/>
      <c r="D17" s="13"/>
      <c r="E17" s="13"/>
      <c r="F17" s="13"/>
      <c r="G17" s="13"/>
      <c r="H17" s="13"/>
      <c r="I17" s="13"/>
      <c r="J17" s="13"/>
      <c r="K17" s="13"/>
      <c r="L17" s="13"/>
      <c r="M17" s="13"/>
      <c r="N17" s="13"/>
      <c r="O17" s="13"/>
      <c r="P17" s="13"/>
      <c r="Q17" s="13"/>
      <c r="R17" s="13"/>
      <c r="S17" s="13"/>
    </row>
    <row r="18" spans="1:53" ht="33" x14ac:dyDescent="0.3">
      <c r="A18" s="792" t="s">
        <v>1</v>
      </c>
      <c r="B18" s="792" t="s">
        <v>68</v>
      </c>
      <c r="C18" s="792" t="s">
        <v>2059</v>
      </c>
      <c r="D18" s="792" t="s">
        <v>2060</v>
      </c>
      <c r="E18" s="792" t="s">
        <v>2061</v>
      </c>
      <c r="F18" s="792" t="s">
        <v>2062</v>
      </c>
      <c r="G18" s="792" t="s">
        <v>2063</v>
      </c>
      <c r="H18" s="792" t="s">
        <v>2064</v>
      </c>
      <c r="I18" s="792" t="s">
        <v>2065</v>
      </c>
      <c r="J18" s="792" t="s">
        <v>2066</v>
      </c>
      <c r="K18" s="792" t="s">
        <v>2067</v>
      </c>
      <c r="L18" s="792" t="s">
        <v>2068</v>
      </c>
      <c r="M18" s="792" t="s">
        <v>2069</v>
      </c>
      <c r="N18" s="792" t="s">
        <v>2070</v>
      </c>
      <c r="O18" s="792" t="s">
        <v>2071</v>
      </c>
      <c r="P18" s="792" t="s">
        <v>2072</v>
      </c>
      <c r="Q18" s="792" t="s">
        <v>2073</v>
      </c>
      <c r="R18" s="792" t="s">
        <v>2074</v>
      </c>
      <c r="S18" s="792" t="s">
        <v>2075</v>
      </c>
      <c r="T18" s="792" t="s">
        <v>2076</v>
      </c>
      <c r="U18" s="792" t="s">
        <v>2077</v>
      </c>
      <c r="V18" s="792" t="s">
        <v>2078</v>
      </c>
      <c r="W18" s="792" t="s">
        <v>2079</v>
      </c>
      <c r="X18" s="792" t="s">
        <v>2080</v>
      </c>
      <c r="Y18" s="792" t="s">
        <v>2081</v>
      </c>
      <c r="Z18" s="792" t="s">
        <v>2082</v>
      </c>
      <c r="AA18" s="792" t="s">
        <v>2083</v>
      </c>
      <c r="AB18" s="792" t="s">
        <v>2084</v>
      </c>
      <c r="AC18" s="792" t="s">
        <v>2085</v>
      </c>
      <c r="AD18" s="792" t="s">
        <v>2086</v>
      </c>
      <c r="AE18" s="792" t="s">
        <v>2087</v>
      </c>
      <c r="AF18" s="792" t="s">
        <v>2088</v>
      </c>
      <c r="AG18" s="792" t="s">
        <v>2089</v>
      </c>
      <c r="AH18" s="792" t="s">
        <v>2090</v>
      </c>
      <c r="AI18" s="792" t="s">
        <v>2091</v>
      </c>
      <c r="AJ18" s="792" t="s">
        <v>2092</v>
      </c>
      <c r="AK18" s="792" t="s">
        <v>2093</v>
      </c>
      <c r="AL18" s="792" t="s">
        <v>2094</v>
      </c>
      <c r="AM18" s="792" t="s">
        <v>2095</v>
      </c>
      <c r="AN18" s="792" t="s">
        <v>2096</v>
      </c>
      <c r="AO18" s="792" t="s">
        <v>2097</v>
      </c>
      <c r="AP18" s="792" t="s">
        <v>2098</v>
      </c>
      <c r="AQ18" s="792" t="s">
        <v>2099</v>
      </c>
      <c r="AR18" s="792" t="s">
        <v>2100</v>
      </c>
      <c r="AS18" s="792" t="s">
        <v>2101</v>
      </c>
      <c r="AT18" s="792" t="s">
        <v>2102</v>
      </c>
      <c r="AU18" s="792" t="s">
        <v>2103</v>
      </c>
      <c r="AV18" s="792" t="s">
        <v>2104</v>
      </c>
      <c r="AW18" s="792" t="s">
        <v>2105</v>
      </c>
      <c r="AX18" s="792" t="s">
        <v>2106</v>
      </c>
      <c r="AY18" s="792" t="s">
        <v>2107</v>
      </c>
      <c r="AZ18" s="792" t="s">
        <v>2108</v>
      </c>
      <c r="BA18" s="792" t="s">
        <v>2109</v>
      </c>
    </row>
    <row r="19" spans="1:53" x14ac:dyDescent="0.3">
      <c r="A19" s="12">
        <f>'Sch A'!$A$5</f>
        <v>0</v>
      </c>
      <c r="B19" s="12">
        <f>'Sch A'!$A$18</f>
        <v>0</v>
      </c>
      <c r="C19" s="13">
        <f>'Sch B-2b'!$O7</f>
        <v>0</v>
      </c>
      <c r="D19" s="13">
        <f>'Sch B-2b'!$O8</f>
        <v>0</v>
      </c>
      <c r="E19" s="13">
        <f>'Sch B-2b'!$O9</f>
        <v>0</v>
      </c>
      <c r="F19" s="13">
        <f>'Sch B-2b'!$O10</f>
        <v>0</v>
      </c>
      <c r="G19" s="13">
        <f>'Sch B-2b'!$O11</f>
        <v>0</v>
      </c>
      <c r="H19" s="13">
        <f>'Sch B-2b'!$O12</f>
        <v>0</v>
      </c>
      <c r="I19" s="13">
        <f>'Sch B-2b'!$O13</f>
        <v>0</v>
      </c>
      <c r="J19" s="13">
        <f>'Sch B-2b'!$O14</f>
        <v>0</v>
      </c>
      <c r="K19" s="13">
        <f>'Sch B-2b'!$O15</f>
        <v>0</v>
      </c>
      <c r="L19" s="13">
        <f>'Sch B-2b'!$O16</f>
        <v>0</v>
      </c>
      <c r="M19" s="13">
        <f>'Sch B-2b'!$O17</f>
        <v>0</v>
      </c>
      <c r="N19" s="13">
        <f>'Sch B-2b'!$O18</f>
        <v>0</v>
      </c>
      <c r="O19" s="13">
        <f>'Sch B-2b'!$O19</f>
        <v>0</v>
      </c>
      <c r="P19" s="13">
        <f>'Sch B-2b'!$O20</f>
        <v>0</v>
      </c>
      <c r="Q19" s="13">
        <f>'Sch B-2b'!$O21</f>
        <v>0</v>
      </c>
      <c r="R19" s="13">
        <f>'Sch B-2b'!$O22</f>
        <v>0</v>
      </c>
      <c r="S19" s="13">
        <f>'Sch B-2b'!$O23</f>
        <v>0</v>
      </c>
      <c r="T19" s="13">
        <f>'Sch B-2b'!$O24</f>
        <v>0</v>
      </c>
      <c r="U19" s="13">
        <f>'Sch B-2b'!$O25</f>
        <v>0</v>
      </c>
      <c r="V19" s="13">
        <f>'Sch B-2b'!$O26</f>
        <v>0</v>
      </c>
      <c r="W19" s="13">
        <f>'Sch B-2b'!$O27</f>
        <v>0</v>
      </c>
      <c r="X19" s="13">
        <f>'Sch B-2b'!$O28</f>
        <v>0</v>
      </c>
      <c r="Y19" s="13">
        <f>'Sch B-2b'!$O29</f>
        <v>0</v>
      </c>
      <c r="Z19" s="13">
        <f>'Sch B-2b'!$O30</f>
        <v>0</v>
      </c>
      <c r="AA19" s="13">
        <f>'Sch B-2b'!$O31</f>
        <v>0</v>
      </c>
      <c r="AB19" s="13">
        <f>'Sch B-2b'!$O32</f>
        <v>0</v>
      </c>
      <c r="AC19" s="13">
        <f>'Sch B-2b'!$O33</f>
        <v>0</v>
      </c>
      <c r="AD19" s="13">
        <f>'Sch B-2b'!$O34</f>
        <v>0</v>
      </c>
      <c r="AE19" s="13">
        <f>'Sch B-2b'!$O35</f>
        <v>0</v>
      </c>
      <c r="AF19" s="13">
        <f>'Sch B-2b'!$O36</f>
        <v>0</v>
      </c>
      <c r="AG19" s="13">
        <f>'Sch B-2b'!$O37</f>
        <v>0</v>
      </c>
      <c r="AH19" s="13">
        <f>'Sch B-2b'!$O38</f>
        <v>0</v>
      </c>
      <c r="AI19" s="13">
        <f>'Sch B-2b'!$O39</f>
        <v>0</v>
      </c>
      <c r="AJ19" s="13">
        <f>'Sch B-2b'!$O40</f>
        <v>0</v>
      </c>
      <c r="AK19" s="13">
        <f>'Sch B-2b'!$O41</f>
        <v>0</v>
      </c>
      <c r="AL19" s="13">
        <f>'Sch B-2b'!$O42</f>
        <v>0</v>
      </c>
      <c r="AM19" s="13">
        <f>'Sch B-2b'!$O43</f>
        <v>0</v>
      </c>
      <c r="AN19" s="13">
        <f>'Sch B-2b'!$O44</f>
        <v>0</v>
      </c>
      <c r="AO19" s="13">
        <f>'Sch B-2b'!$O45</f>
        <v>0</v>
      </c>
      <c r="AP19" s="13">
        <f>'Sch B-2b'!$O46</f>
        <v>0</v>
      </c>
      <c r="AQ19" s="13">
        <f>'Sch B-2b'!$O47</f>
        <v>0</v>
      </c>
      <c r="AR19" s="13">
        <f>'Sch B-2b'!$O48</f>
        <v>0</v>
      </c>
      <c r="AS19" s="13">
        <f>'Sch B-2b'!$O49</f>
        <v>0</v>
      </c>
      <c r="AT19" s="13">
        <f>'Sch B-2b'!$O50</f>
        <v>0</v>
      </c>
      <c r="AU19" s="13">
        <f>'Sch B-2b'!$O51</f>
        <v>0</v>
      </c>
      <c r="AV19" s="13">
        <f>'Sch B-2b'!$O52</f>
        <v>0</v>
      </c>
      <c r="AW19" s="13">
        <f>'Sch B-2b'!$O53</f>
        <v>0</v>
      </c>
      <c r="AX19" s="13">
        <f>'Sch B-2b'!$O54</f>
        <v>0</v>
      </c>
      <c r="AY19" s="13">
        <f>'Sch B-2b'!$O55</f>
        <v>0</v>
      </c>
      <c r="AZ19" s="13">
        <f>'Sch B-2b'!$O56</f>
        <v>0</v>
      </c>
      <c r="BA19" s="13">
        <f>'Sch B-2b'!$O57</f>
        <v>0</v>
      </c>
    </row>
    <row r="20" spans="1:53" x14ac:dyDescent="0.3">
      <c r="C20" s="13"/>
      <c r="D20" s="13"/>
      <c r="E20" s="13"/>
      <c r="F20" s="13"/>
      <c r="G20" s="13"/>
      <c r="H20" s="13"/>
      <c r="I20" s="13"/>
      <c r="J20" s="13"/>
      <c r="K20" s="13"/>
      <c r="L20" s="13"/>
      <c r="M20" s="13"/>
      <c r="N20" s="13"/>
      <c r="O20" s="13"/>
      <c r="P20" s="13"/>
      <c r="Q20" s="13"/>
      <c r="R20" s="13"/>
      <c r="S20" s="13"/>
    </row>
    <row r="21" spans="1:53" x14ac:dyDescent="0.3">
      <c r="A21" s="12" t="s">
        <v>2110</v>
      </c>
      <c r="C21" s="13"/>
      <c r="D21" s="13"/>
      <c r="E21" s="13"/>
      <c r="F21" s="13"/>
      <c r="G21" s="13"/>
      <c r="H21" s="13"/>
      <c r="I21" s="13"/>
      <c r="J21" s="13"/>
      <c r="K21" s="13"/>
      <c r="L21" s="13"/>
      <c r="M21" s="13"/>
      <c r="N21" s="13"/>
      <c r="O21" s="13"/>
      <c r="P21" s="13"/>
      <c r="Q21" s="13"/>
      <c r="R21" s="13"/>
      <c r="S21" s="13"/>
    </row>
    <row r="22" spans="1:53" ht="49.5" x14ac:dyDescent="0.3">
      <c r="A22" s="792" t="s">
        <v>1</v>
      </c>
      <c r="B22" s="792" t="s">
        <v>68</v>
      </c>
      <c r="C22" s="792" t="s">
        <v>2111</v>
      </c>
      <c r="D22" s="792" t="s">
        <v>2112</v>
      </c>
      <c r="E22" s="792" t="s">
        <v>2113</v>
      </c>
      <c r="F22" s="792" t="s">
        <v>2114</v>
      </c>
      <c r="G22" s="792" t="s">
        <v>2115</v>
      </c>
      <c r="H22" s="792" t="s">
        <v>2116</v>
      </c>
      <c r="I22" s="792" t="s">
        <v>2117</v>
      </c>
      <c r="J22" s="792" t="s">
        <v>2118</v>
      </c>
      <c r="K22" s="792" t="s">
        <v>2119</v>
      </c>
      <c r="L22" s="792" t="s">
        <v>2120</v>
      </c>
      <c r="M22" s="792" t="s">
        <v>2121</v>
      </c>
      <c r="N22" s="792" t="s">
        <v>2122</v>
      </c>
      <c r="O22" s="792" t="s">
        <v>2123</v>
      </c>
      <c r="P22" s="792" t="s">
        <v>2124</v>
      </c>
      <c r="Q22" s="792" t="s">
        <v>2125</v>
      </c>
      <c r="R22" s="792" t="s">
        <v>2126</v>
      </c>
      <c r="S22" s="792" t="s">
        <v>2127</v>
      </c>
      <c r="T22" s="792" t="s">
        <v>2128</v>
      </c>
      <c r="U22" s="792" t="s">
        <v>2129</v>
      </c>
      <c r="V22" s="792" t="s">
        <v>2130</v>
      </c>
      <c r="W22" s="792" t="s">
        <v>2131</v>
      </c>
      <c r="X22" s="792" t="s">
        <v>2132</v>
      </c>
      <c r="Y22" s="792" t="s">
        <v>2133</v>
      </c>
      <c r="Z22" s="792" t="s">
        <v>2134</v>
      </c>
      <c r="AA22" s="792" t="s">
        <v>2135</v>
      </c>
      <c r="AB22" s="792" t="s">
        <v>2136</v>
      </c>
      <c r="AC22" s="792" t="s">
        <v>2137</v>
      </c>
      <c r="AD22" s="792" t="s">
        <v>2138</v>
      </c>
      <c r="AE22" s="792" t="s">
        <v>2139</v>
      </c>
      <c r="AF22" s="792" t="s">
        <v>2140</v>
      </c>
      <c r="AG22" s="792" t="s">
        <v>2141</v>
      </c>
      <c r="AH22" s="792" t="s">
        <v>2142</v>
      </c>
      <c r="AI22" s="792" t="s">
        <v>2143</v>
      </c>
      <c r="AJ22" s="792" t="s">
        <v>2144</v>
      </c>
      <c r="AK22" s="792" t="s">
        <v>2145</v>
      </c>
      <c r="AL22" s="792" t="s">
        <v>2146</v>
      </c>
      <c r="AM22" s="792" t="s">
        <v>2147</v>
      </c>
      <c r="AN22" s="792" t="s">
        <v>2148</v>
      </c>
      <c r="AO22" s="792" t="s">
        <v>2149</v>
      </c>
      <c r="AP22" s="792" t="s">
        <v>2150</v>
      </c>
      <c r="AQ22" s="792" t="s">
        <v>2151</v>
      </c>
      <c r="AR22" s="792" t="s">
        <v>2152</v>
      </c>
      <c r="AS22" s="792" t="s">
        <v>2153</v>
      </c>
      <c r="AT22" s="792" t="s">
        <v>2154</v>
      </c>
      <c r="AU22" s="792" t="s">
        <v>2155</v>
      </c>
      <c r="AV22" s="792" t="s">
        <v>2156</v>
      </c>
      <c r="AW22" s="792" t="s">
        <v>2157</v>
      </c>
      <c r="AX22" s="792" t="s">
        <v>2158</v>
      </c>
      <c r="AY22" s="792" t="s">
        <v>2159</v>
      </c>
      <c r="AZ22" s="792" t="s">
        <v>2160</v>
      </c>
      <c r="BA22" s="792" t="s">
        <v>2161</v>
      </c>
    </row>
    <row r="23" spans="1:53" x14ac:dyDescent="0.3">
      <c r="A23" s="12">
        <f>'Sch A'!$A$5</f>
        <v>0</v>
      </c>
      <c r="B23" s="12">
        <f>'Sch A'!$A$18</f>
        <v>0</v>
      </c>
      <c r="C23" s="13">
        <f>'Sch B-2c'!$O7</f>
        <v>0</v>
      </c>
      <c r="D23" s="13">
        <f>'Sch B-2c'!$O8</f>
        <v>0</v>
      </c>
      <c r="E23" s="13">
        <f>'Sch B-2c'!$O9</f>
        <v>0</v>
      </c>
      <c r="F23" s="13">
        <f>'Sch B-2c'!$O10</f>
        <v>0</v>
      </c>
      <c r="G23" s="13">
        <f>'Sch B-2c'!$O11</f>
        <v>0</v>
      </c>
      <c r="H23" s="13">
        <f>'Sch B-2c'!$O12</f>
        <v>0</v>
      </c>
      <c r="I23" s="13">
        <f>'Sch B-2c'!$O13</f>
        <v>0</v>
      </c>
      <c r="J23" s="13">
        <f>'Sch B-2c'!$O14</f>
        <v>0</v>
      </c>
      <c r="K23" s="13">
        <f>'Sch B-2c'!$O15</f>
        <v>0</v>
      </c>
      <c r="L23" s="13">
        <f>'Sch B-2c'!$O16</f>
        <v>0</v>
      </c>
      <c r="M23" s="13">
        <f>'Sch B-2c'!$O17</f>
        <v>0</v>
      </c>
      <c r="N23" s="13">
        <f>'Sch B-2c'!$O18</f>
        <v>0</v>
      </c>
      <c r="O23" s="13">
        <f>'Sch B-2c'!$O19</f>
        <v>0</v>
      </c>
      <c r="P23" s="13">
        <f>'Sch B-2c'!$O20</f>
        <v>0</v>
      </c>
      <c r="Q23" s="13">
        <f>'Sch B-2c'!$O21</f>
        <v>0</v>
      </c>
      <c r="R23" s="13">
        <f>'Sch B-2c'!$O22</f>
        <v>0</v>
      </c>
      <c r="S23" s="13">
        <f>'Sch B-2c'!$O23</f>
        <v>0</v>
      </c>
      <c r="T23" s="13">
        <f>'Sch B-2c'!$O24</f>
        <v>0</v>
      </c>
      <c r="U23" s="13">
        <f>'Sch B-2c'!$O25</f>
        <v>0</v>
      </c>
      <c r="V23" s="13">
        <f>'Sch B-2c'!$O26</f>
        <v>0</v>
      </c>
      <c r="W23" s="13">
        <f>'Sch B-2c'!$O27</f>
        <v>0</v>
      </c>
      <c r="X23" s="13">
        <f>'Sch B-2c'!$O28</f>
        <v>0</v>
      </c>
      <c r="Y23" s="13">
        <f>'Sch B-2c'!$O29</f>
        <v>0</v>
      </c>
      <c r="Z23" s="13">
        <f>'Sch B-2c'!$O30</f>
        <v>0</v>
      </c>
      <c r="AA23" s="13">
        <f>'Sch B-2c'!$O31</f>
        <v>0</v>
      </c>
      <c r="AB23" s="13">
        <f>'Sch B-2c'!$O32</f>
        <v>0</v>
      </c>
      <c r="AC23" s="13">
        <f>'Sch B-2c'!$O33</f>
        <v>0</v>
      </c>
      <c r="AD23" s="13">
        <f>'Sch B-2c'!$O34</f>
        <v>0</v>
      </c>
      <c r="AE23" s="13">
        <f>'Sch B-2c'!$O35</f>
        <v>0</v>
      </c>
      <c r="AF23" s="13">
        <f>'Sch B-2c'!$O36</f>
        <v>0</v>
      </c>
      <c r="AG23" s="13">
        <f>'Sch B-2c'!$O37</f>
        <v>0</v>
      </c>
      <c r="AH23" s="13">
        <f>'Sch B-2c'!$O38</f>
        <v>0</v>
      </c>
      <c r="AI23" s="13">
        <f>'Sch B-2c'!$O39</f>
        <v>0</v>
      </c>
      <c r="AJ23" s="13">
        <f>'Sch B-2c'!$O40</f>
        <v>0</v>
      </c>
      <c r="AK23" s="13">
        <f>'Sch B-2c'!$O41</f>
        <v>0</v>
      </c>
      <c r="AL23" s="13">
        <f>'Sch B-2c'!$O42</f>
        <v>0</v>
      </c>
      <c r="AM23" s="13">
        <f>'Sch B-2c'!$O43</f>
        <v>0</v>
      </c>
      <c r="AN23" s="13">
        <f>'Sch B-2c'!$O44</f>
        <v>0</v>
      </c>
      <c r="AO23" s="13">
        <f>'Sch B-2c'!$O45</f>
        <v>0</v>
      </c>
      <c r="AP23" s="13">
        <f>'Sch B-2c'!$O46</f>
        <v>0</v>
      </c>
      <c r="AQ23" s="13">
        <f>'Sch B-2c'!$O47</f>
        <v>0</v>
      </c>
      <c r="AR23" s="13">
        <f>'Sch B-2c'!$O48</f>
        <v>0</v>
      </c>
      <c r="AS23" s="13">
        <f>'Sch B-2c'!$O49</f>
        <v>0</v>
      </c>
      <c r="AT23" s="13">
        <f>'Sch B-2c'!$O50</f>
        <v>0</v>
      </c>
      <c r="AU23" s="13">
        <f>'Sch B-2c'!$O51</f>
        <v>0</v>
      </c>
      <c r="AV23" s="13">
        <f>'Sch B-2c'!$O52</f>
        <v>0</v>
      </c>
      <c r="AW23" s="13">
        <f>'Sch B-2c'!$O53</f>
        <v>0</v>
      </c>
      <c r="AX23" s="13">
        <f>'Sch B-2c'!$O54</f>
        <v>0</v>
      </c>
      <c r="AY23" s="13">
        <f>'Sch B-2c'!$O55</f>
        <v>0</v>
      </c>
      <c r="AZ23" s="13">
        <f>'Sch B-2c'!$O56</f>
        <v>0</v>
      </c>
      <c r="BA23" s="13">
        <f>'Sch B-2c'!$O57</f>
        <v>0</v>
      </c>
    </row>
    <row r="24" spans="1:53" x14ac:dyDescent="0.3">
      <c r="C24" s="13"/>
      <c r="D24" s="13"/>
      <c r="E24" s="13"/>
      <c r="F24" s="13"/>
      <c r="G24" s="13"/>
      <c r="H24" s="13"/>
      <c r="I24" s="13"/>
      <c r="J24" s="13"/>
      <c r="K24" s="13"/>
      <c r="L24" s="13"/>
      <c r="M24" s="13"/>
      <c r="N24" s="13"/>
      <c r="O24" s="13"/>
      <c r="P24" s="13"/>
      <c r="Q24" s="13"/>
      <c r="R24" s="13"/>
      <c r="S24" s="13"/>
    </row>
    <row r="25" spans="1:53" x14ac:dyDescent="0.3">
      <c r="A25" s="795" t="s">
        <v>1116</v>
      </c>
    </row>
    <row r="26" spans="1:53" ht="33" x14ac:dyDescent="0.3">
      <c r="A26" s="796" t="s">
        <v>1</v>
      </c>
      <c r="B26" s="792" t="s">
        <v>68</v>
      </c>
      <c r="C26" s="792" t="s">
        <v>1117</v>
      </c>
      <c r="D26" s="792" t="s">
        <v>1118</v>
      </c>
      <c r="E26" s="792" t="s">
        <v>1119</v>
      </c>
      <c r="F26" s="792" t="s">
        <v>1120</v>
      </c>
      <c r="G26" s="792" t="s">
        <v>1121</v>
      </c>
      <c r="H26" s="792" t="s">
        <v>1122</v>
      </c>
      <c r="I26" s="792" t="s">
        <v>1123</v>
      </c>
      <c r="J26" s="792" t="s">
        <v>1124</v>
      </c>
      <c r="K26" s="792" t="s">
        <v>1125</v>
      </c>
      <c r="L26" s="792" t="s">
        <v>1126</v>
      </c>
      <c r="M26" s="792" t="s">
        <v>1127</v>
      </c>
      <c r="N26" s="792" t="s">
        <v>1128</v>
      </c>
      <c r="O26" s="792" t="s">
        <v>1129</v>
      </c>
      <c r="P26" s="792" t="s">
        <v>1130</v>
      </c>
      <c r="Q26" s="792" t="s">
        <v>1386</v>
      </c>
      <c r="R26" s="792" t="s">
        <v>1131</v>
      </c>
      <c r="S26" s="792" t="s">
        <v>1132</v>
      </c>
      <c r="T26" s="792" t="s">
        <v>1133</v>
      </c>
      <c r="U26" s="792" t="s">
        <v>1134</v>
      </c>
      <c r="V26" s="792" t="s">
        <v>1135</v>
      </c>
      <c r="W26" s="792" t="s">
        <v>1136</v>
      </c>
      <c r="X26" s="792" t="s">
        <v>1137</v>
      </c>
      <c r="Y26" s="792" t="s">
        <v>1138</v>
      </c>
      <c r="Z26" s="792" t="s">
        <v>1139</v>
      </c>
      <c r="AA26" s="792" t="s">
        <v>1140</v>
      </c>
      <c r="AB26" s="792" t="s">
        <v>1141</v>
      </c>
      <c r="AC26" s="792" t="s">
        <v>1142</v>
      </c>
      <c r="AD26" s="792" t="s">
        <v>1143</v>
      </c>
      <c r="AE26" s="792" t="s">
        <v>1144</v>
      </c>
      <c r="AF26" s="792" t="s">
        <v>1145</v>
      </c>
      <c r="AG26" s="792" t="s">
        <v>1146</v>
      </c>
      <c r="AH26" s="792" t="s">
        <v>1147</v>
      </c>
      <c r="AI26" s="792" t="s">
        <v>1148</v>
      </c>
      <c r="AJ26" s="792" t="s">
        <v>1149</v>
      </c>
      <c r="AK26" s="792" t="s">
        <v>1150</v>
      </c>
      <c r="AL26" s="792" t="s">
        <v>1151</v>
      </c>
      <c r="AM26" s="792" t="s">
        <v>1152</v>
      </c>
      <c r="AN26" s="792" t="s">
        <v>1153</v>
      </c>
      <c r="AO26" s="792" t="s">
        <v>1154</v>
      </c>
      <c r="AP26" s="792" t="s">
        <v>1155</v>
      </c>
      <c r="AQ26" s="792" t="s">
        <v>1156</v>
      </c>
      <c r="AR26" s="792" t="s">
        <v>1157</v>
      </c>
      <c r="AS26" s="792" t="s">
        <v>1158</v>
      </c>
      <c r="AT26" s="792" t="s">
        <v>1159</v>
      </c>
      <c r="AU26" s="792" t="s">
        <v>1160</v>
      </c>
      <c r="AV26" s="792" t="s">
        <v>1161</v>
      </c>
      <c r="AW26" s="792" t="s">
        <v>1162</v>
      </c>
      <c r="AX26" s="792" t="s">
        <v>1163</v>
      </c>
      <c r="AY26" s="792" t="s">
        <v>1164</v>
      </c>
      <c r="AZ26" s="792" t="s">
        <v>1165</v>
      </c>
      <c r="BA26" s="792" t="s">
        <v>1166</v>
      </c>
    </row>
    <row r="27" spans="1:53" x14ac:dyDescent="0.3">
      <c r="A27" s="12">
        <f>'Sch A'!$A$5</f>
        <v>0</v>
      </c>
      <c r="B27" s="12">
        <f>'Sch A'!$A$18</f>
        <v>0</v>
      </c>
      <c r="C27" s="793">
        <f>+'Sch B-3'!$C$8</f>
        <v>0</v>
      </c>
      <c r="D27" s="793">
        <f>+'Sch B-3'!$C$9</f>
        <v>0</v>
      </c>
      <c r="E27" s="793">
        <f>+'Sch B-3'!$C$10</f>
        <v>0</v>
      </c>
      <c r="F27" s="793">
        <f>+'Sch B-3'!$C$11</f>
        <v>0</v>
      </c>
      <c r="G27" s="793">
        <f>+'Sch B-3'!$C$12</f>
        <v>0</v>
      </c>
      <c r="H27" s="793">
        <f>+'Sch B-3'!$C$13</f>
        <v>0</v>
      </c>
      <c r="I27" s="793">
        <f>+'Sch B-3'!$C$14</f>
        <v>0</v>
      </c>
      <c r="J27" s="793">
        <f>+'Sch B-3'!$C$15</f>
        <v>0</v>
      </c>
      <c r="K27" s="793">
        <f>+'Sch B-3'!$C$16</f>
        <v>0</v>
      </c>
      <c r="L27" s="793">
        <f>+'Sch B-3'!$C$17</f>
        <v>0</v>
      </c>
      <c r="M27" s="793">
        <f>+'Sch B-3'!$C$18</f>
        <v>0</v>
      </c>
      <c r="N27" s="793">
        <f>+'Sch B-3'!$C$19</f>
        <v>0</v>
      </c>
      <c r="O27" s="793">
        <f>+'Sch B-3'!$C$20</f>
        <v>0</v>
      </c>
      <c r="P27" s="793">
        <f>+'Sch B-3'!$C$21</f>
        <v>0</v>
      </c>
      <c r="Q27" s="793">
        <f>+'Sch B-3'!$C$22</f>
        <v>0</v>
      </c>
      <c r="R27" s="793">
        <f>+'Sch B-3'!$C$23</f>
        <v>0</v>
      </c>
      <c r="S27" s="793">
        <f>+'Sch B-3'!$C$24</f>
        <v>0</v>
      </c>
      <c r="T27" s="793">
        <f>+'Sch B-3'!$C$25</f>
        <v>0</v>
      </c>
      <c r="U27" s="793">
        <f>+'Sch B-3'!$C$26</f>
        <v>0</v>
      </c>
      <c r="V27" s="793">
        <f>+'Sch B-3'!$C$27</f>
        <v>0</v>
      </c>
      <c r="W27" s="793">
        <f>+'Sch B-3'!$C$28</f>
        <v>0</v>
      </c>
      <c r="X27" s="793">
        <f>+'Sch B-3'!$C$29</f>
        <v>0</v>
      </c>
      <c r="Y27" s="793">
        <f>+'Sch B-3'!$C$30</f>
        <v>0</v>
      </c>
      <c r="Z27" s="793">
        <f>+'Sch B-3'!$C$31</f>
        <v>0</v>
      </c>
      <c r="AA27" s="793">
        <f>+'Sch B-3'!$C$32</f>
        <v>0</v>
      </c>
      <c r="AB27" s="793">
        <f>+'Sch B-3'!$C$33</f>
        <v>0</v>
      </c>
      <c r="AC27" s="793">
        <f>+'Sch B-3'!$C$34</f>
        <v>0</v>
      </c>
      <c r="AD27" s="793">
        <f>+'Sch B-3'!$C$35</f>
        <v>0</v>
      </c>
      <c r="AE27" s="793">
        <f>+'Sch B-3'!$C$36</f>
        <v>0</v>
      </c>
      <c r="AF27" s="793">
        <f>+'Sch B-3'!$C$37</f>
        <v>0</v>
      </c>
      <c r="AG27" s="793">
        <f>+'Sch B-3'!$C$38</f>
        <v>0</v>
      </c>
      <c r="AH27" s="793">
        <f>+'Sch B-3'!$C$39</f>
        <v>0</v>
      </c>
      <c r="AI27" s="793">
        <f>+'Sch B-3'!$C$40</f>
        <v>0</v>
      </c>
      <c r="AJ27" s="793">
        <f>+'Sch B-3'!$C$41</f>
        <v>0</v>
      </c>
      <c r="AK27" s="793">
        <f>+'Sch B-3'!$C$42</f>
        <v>0</v>
      </c>
      <c r="AL27" s="793">
        <f>+'Sch B-3'!$C$43</f>
        <v>0</v>
      </c>
      <c r="AM27" s="793">
        <f>+'Sch B-3'!$C$44</f>
        <v>0</v>
      </c>
      <c r="AN27" s="793">
        <f>+'Sch B-3'!$C$45</f>
        <v>0</v>
      </c>
      <c r="AO27" s="793">
        <f>+'Sch B-3'!$C$46</f>
        <v>0</v>
      </c>
      <c r="AP27" s="793">
        <f>+'Sch B-3'!$C$47</f>
        <v>0</v>
      </c>
      <c r="AQ27" s="793">
        <f>+'Sch B-3'!$C$48</f>
        <v>0</v>
      </c>
      <c r="AR27" s="793">
        <f>+'Sch B-3'!$C$49</f>
        <v>0</v>
      </c>
      <c r="AS27" s="793">
        <f>+'Sch B-3'!$C$50</f>
        <v>0</v>
      </c>
      <c r="AT27" s="793">
        <f>+'Sch B-3'!$C$51</f>
        <v>0</v>
      </c>
      <c r="AU27" s="793">
        <f>+'Sch B-3'!$C$52</f>
        <v>0</v>
      </c>
      <c r="AV27" s="793">
        <f>+'Sch B-3'!$C$53</f>
        <v>0</v>
      </c>
      <c r="AW27" s="793">
        <f>+'Sch B-3'!$C$54</f>
        <v>0</v>
      </c>
      <c r="AX27" s="793">
        <f>+'Sch B-3'!$C$55</f>
        <v>0</v>
      </c>
      <c r="AY27" s="793">
        <f>+'Sch B-3'!$C$56</f>
        <v>0</v>
      </c>
      <c r="AZ27" s="793">
        <f>+'Sch B-3'!$C$57</f>
        <v>0</v>
      </c>
      <c r="BA27" s="793">
        <f>+'Sch B-3'!$C$58</f>
        <v>0</v>
      </c>
    </row>
    <row r="28" spans="1:53" x14ac:dyDescent="0.3">
      <c r="A28" s="795"/>
    </row>
    <row r="29" spans="1:53" x14ac:dyDescent="0.3">
      <c r="A29" s="795" t="s">
        <v>1167</v>
      </c>
    </row>
    <row r="30" spans="1:53" ht="33" x14ac:dyDescent="0.3">
      <c r="A30" s="796" t="s">
        <v>1</v>
      </c>
      <c r="B30" s="792" t="s">
        <v>68</v>
      </c>
      <c r="C30" s="792" t="s">
        <v>1168</v>
      </c>
      <c r="D30" s="792" t="s">
        <v>1169</v>
      </c>
      <c r="E30" s="792" t="s">
        <v>1170</v>
      </c>
      <c r="F30" s="792" t="s">
        <v>1171</v>
      </c>
      <c r="G30" s="792" t="s">
        <v>1172</v>
      </c>
      <c r="H30" s="792" t="s">
        <v>1173</v>
      </c>
      <c r="I30" s="792" t="s">
        <v>1174</v>
      </c>
      <c r="J30" s="792" t="s">
        <v>1175</v>
      </c>
      <c r="K30" s="792" t="s">
        <v>1176</v>
      </c>
      <c r="L30" s="792" t="s">
        <v>1177</v>
      </c>
      <c r="M30" s="792" t="s">
        <v>1178</v>
      </c>
      <c r="N30" s="792" t="s">
        <v>1179</v>
      </c>
      <c r="O30" s="792" t="s">
        <v>1180</v>
      </c>
      <c r="P30" s="792" t="s">
        <v>1181</v>
      </c>
      <c r="Q30" s="792" t="s">
        <v>1387</v>
      </c>
      <c r="R30" s="792" t="s">
        <v>1182</v>
      </c>
      <c r="S30" s="792" t="s">
        <v>1183</v>
      </c>
      <c r="T30" s="792" t="s">
        <v>1184</v>
      </c>
      <c r="U30" s="792" t="s">
        <v>1185</v>
      </c>
      <c r="V30" s="792" t="s">
        <v>1186</v>
      </c>
      <c r="W30" s="792" t="s">
        <v>1187</v>
      </c>
      <c r="X30" s="792" t="s">
        <v>1188</v>
      </c>
      <c r="Y30" s="792" t="s">
        <v>1189</v>
      </c>
      <c r="Z30" s="792" t="s">
        <v>1190</v>
      </c>
      <c r="AA30" s="792" t="s">
        <v>1191</v>
      </c>
      <c r="AB30" s="792" t="s">
        <v>1192</v>
      </c>
      <c r="AC30" s="792" t="s">
        <v>1193</v>
      </c>
      <c r="AD30" s="792" t="s">
        <v>1194</v>
      </c>
      <c r="AE30" s="792" t="s">
        <v>1195</v>
      </c>
      <c r="AF30" s="792" t="s">
        <v>1196</v>
      </c>
      <c r="AG30" s="792" t="s">
        <v>1197</v>
      </c>
      <c r="AH30" s="792" t="s">
        <v>1198</v>
      </c>
      <c r="AI30" s="792" t="s">
        <v>1199</v>
      </c>
      <c r="AJ30" s="792" t="s">
        <v>1200</v>
      </c>
      <c r="AK30" s="792" t="s">
        <v>1201</v>
      </c>
      <c r="AL30" s="792" t="s">
        <v>1202</v>
      </c>
      <c r="AM30" s="792" t="s">
        <v>1203</v>
      </c>
      <c r="AN30" s="792" t="s">
        <v>1204</v>
      </c>
      <c r="AO30" s="792" t="s">
        <v>1205</v>
      </c>
      <c r="AP30" s="792" t="s">
        <v>1206</v>
      </c>
      <c r="AQ30" s="792" t="s">
        <v>1207</v>
      </c>
      <c r="AR30" s="792" t="s">
        <v>1208</v>
      </c>
      <c r="AS30" s="792" t="s">
        <v>1209</v>
      </c>
      <c r="AT30" s="792" t="s">
        <v>1210</v>
      </c>
      <c r="AU30" s="792" t="s">
        <v>1211</v>
      </c>
      <c r="AV30" s="792" t="s">
        <v>1212</v>
      </c>
      <c r="AW30" s="792" t="s">
        <v>1213</v>
      </c>
      <c r="AX30" s="792" t="s">
        <v>1214</v>
      </c>
      <c r="AY30" s="792" t="s">
        <v>1215</v>
      </c>
      <c r="AZ30" s="792" t="s">
        <v>1216</v>
      </c>
      <c r="BA30" s="792" t="s">
        <v>1217</v>
      </c>
    </row>
    <row r="31" spans="1:53" x14ac:dyDescent="0.3">
      <c r="A31" s="12">
        <f>'Sch A'!$A$5</f>
        <v>0</v>
      </c>
      <c r="B31" s="12">
        <f>'Sch A'!$A$18</f>
        <v>0</v>
      </c>
      <c r="C31" s="793">
        <f>+'Sch B-3'!$D$8</f>
        <v>0</v>
      </c>
      <c r="D31" s="793">
        <f>+'Sch B-3'!$D$9</f>
        <v>0</v>
      </c>
      <c r="E31" s="793">
        <f>+'Sch B-3'!$D$10</f>
        <v>0</v>
      </c>
      <c r="F31" s="793">
        <f>+'Sch B-3'!$D$11</f>
        <v>0</v>
      </c>
      <c r="G31" s="793">
        <f>+'Sch B-3'!$D$12</f>
        <v>0</v>
      </c>
      <c r="H31" s="793">
        <f>+'Sch B-3'!$D$13</f>
        <v>0</v>
      </c>
      <c r="I31" s="793">
        <f>+'Sch B-3'!$D$14</f>
        <v>0</v>
      </c>
      <c r="J31" s="793">
        <f>+'Sch B-3'!$D$15</f>
        <v>0</v>
      </c>
      <c r="K31" s="793">
        <f>+'Sch B-3'!$D$16</f>
        <v>0</v>
      </c>
      <c r="L31" s="793">
        <f>+'Sch B-3'!$D$17</f>
        <v>0</v>
      </c>
      <c r="M31" s="793">
        <f>+'Sch B-3'!$D$18</f>
        <v>0</v>
      </c>
      <c r="N31" s="793">
        <f>+'Sch B-3'!$D$19</f>
        <v>0</v>
      </c>
      <c r="O31" s="793">
        <f>+'Sch B-3'!$D$20</f>
        <v>0</v>
      </c>
      <c r="P31" s="793">
        <f>+'Sch B-3'!$D$21</f>
        <v>0</v>
      </c>
      <c r="Q31" s="793">
        <f>+'Sch B-3'!$D$22</f>
        <v>0</v>
      </c>
      <c r="R31" s="793">
        <f>+'Sch B-3'!$D$23</f>
        <v>0</v>
      </c>
      <c r="S31" s="793">
        <f>+'Sch B-3'!$D$24</f>
        <v>0</v>
      </c>
      <c r="T31" s="793">
        <f>+'Sch B-3'!$D$25</f>
        <v>0</v>
      </c>
      <c r="U31" s="793">
        <f>+'Sch B-3'!$D$26</f>
        <v>0</v>
      </c>
      <c r="V31" s="793">
        <f>+'Sch B-3'!$D$27</f>
        <v>0</v>
      </c>
      <c r="W31" s="793">
        <f>+'Sch B-3'!$D$28</f>
        <v>0</v>
      </c>
      <c r="X31" s="793">
        <f>+'Sch B-3'!$D$29</f>
        <v>0</v>
      </c>
      <c r="Y31" s="793">
        <f>+'Sch B-3'!$D$30</f>
        <v>0</v>
      </c>
      <c r="Z31" s="793">
        <f>+'Sch B-3'!$D$31</f>
        <v>0</v>
      </c>
      <c r="AA31" s="793">
        <f>+'Sch B-3'!$D$32</f>
        <v>0</v>
      </c>
      <c r="AB31" s="793">
        <f>+'Sch B-3'!$D$33</f>
        <v>0</v>
      </c>
      <c r="AC31" s="793">
        <f>+'Sch B-3'!$D$34</f>
        <v>0</v>
      </c>
      <c r="AD31" s="793">
        <f>+'Sch B-3'!$D$35</f>
        <v>0</v>
      </c>
      <c r="AE31" s="793">
        <f>+'Sch B-3'!$D$36</f>
        <v>0</v>
      </c>
      <c r="AF31" s="793">
        <f>+'Sch B-3'!$D$37</f>
        <v>0</v>
      </c>
      <c r="AG31" s="793">
        <f>+'Sch B-3'!$D$38</f>
        <v>0</v>
      </c>
      <c r="AH31" s="793">
        <f>+'Sch B-3'!$D$39</f>
        <v>0</v>
      </c>
      <c r="AI31" s="793">
        <f>+'Sch B-3'!$D$40</f>
        <v>0</v>
      </c>
      <c r="AJ31" s="793">
        <f>+'Sch B-3'!$D$41</f>
        <v>0</v>
      </c>
      <c r="AK31" s="793">
        <f>+'Sch B-3'!$D$42</f>
        <v>0</v>
      </c>
      <c r="AL31" s="793">
        <f>+'Sch B-3'!$D$43</f>
        <v>0</v>
      </c>
      <c r="AM31" s="793">
        <f>+'Sch B-3'!$D$44</f>
        <v>0</v>
      </c>
      <c r="AN31" s="793">
        <f>+'Sch B-3'!$D$45</f>
        <v>0</v>
      </c>
      <c r="AO31" s="793">
        <f>+'Sch B-3'!$D$46</f>
        <v>0</v>
      </c>
      <c r="AP31" s="793">
        <f>+'Sch B-3'!$D$47</f>
        <v>0</v>
      </c>
      <c r="AQ31" s="793">
        <f>+'Sch B-3'!$D$48</f>
        <v>0</v>
      </c>
      <c r="AR31" s="793">
        <f>+'Sch B-3'!$D$49</f>
        <v>0</v>
      </c>
      <c r="AS31" s="793">
        <f>+'Sch B-3'!$D$50</f>
        <v>0</v>
      </c>
      <c r="AT31" s="793">
        <f>+'Sch B-3'!$D$51</f>
        <v>0</v>
      </c>
      <c r="AU31" s="793">
        <f>+'Sch B-3'!$D$52</f>
        <v>0</v>
      </c>
      <c r="AV31" s="793">
        <f>+'Sch B-3'!$D$53</f>
        <v>0</v>
      </c>
      <c r="AW31" s="793">
        <f>+'Sch B-3'!$D$54</f>
        <v>0</v>
      </c>
      <c r="AX31" s="793">
        <f>+'Sch B-3'!$D$55</f>
        <v>0</v>
      </c>
      <c r="AY31" s="793">
        <f>+'Sch B-3'!$D$56</f>
        <v>0</v>
      </c>
      <c r="AZ31" s="793">
        <f>+'Sch B-3'!$D$57</f>
        <v>0</v>
      </c>
      <c r="BA31" s="793">
        <f>+'Sch B-3'!$D$58</f>
        <v>0</v>
      </c>
    </row>
    <row r="32" spans="1:53" x14ac:dyDescent="0.3">
      <c r="A32" s="795"/>
    </row>
    <row r="33" spans="1:53" x14ac:dyDescent="0.3">
      <c r="A33" s="795" t="s">
        <v>1218</v>
      </c>
    </row>
    <row r="34" spans="1:53" ht="49.5" x14ac:dyDescent="0.3">
      <c r="A34" s="796" t="s">
        <v>1</v>
      </c>
      <c r="B34" s="792" t="s">
        <v>68</v>
      </c>
      <c r="C34" s="792" t="s">
        <v>1219</v>
      </c>
      <c r="D34" s="792" t="s">
        <v>1220</v>
      </c>
      <c r="E34" s="792" t="s">
        <v>1221</v>
      </c>
      <c r="F34" s="792" t="s">
        <v>1222</v>
      </c>
      <c r="G34" s="792" t="s">
        <v>1223</v>
      </c>
      <c r="H34" s="792" t="s">
        <v>1224</v>
      </c>
      <c r="I34" s="792" t="s">
        <v>1225</v>
      </c>
      <c r="J34" s="792" t="s">
        <v>1226</v>
      </c>
      <c r="K34" s="792" t="s">
        <v>1227</v>
      </c>
      <c r="L34" s="792" t="s">
        <v>1228</v>
      </c>
      <c r="M34" s="792" t="s">
        <v>1229</v>
      </c>
      <c r="N34" s="792" t="s">
        <v>1230</v>
      </c>
      <c r="O34" s="792" t="s">
        <v>1231</v>
      </c>
      <c r="P34" s="792" t="s">
        <v>1232</v>
      </c>
      <c r="Q34" s="792" t="s">
        <v>1388</v>
      </c>
      <c r="R34" s="792" t="s">
        <v>1233</v>
      </c>
      <c r="S34" s="792" t="s">
        <v>1234</v>
      </c>
      <c r="T34" s="792" t="s">
        <v>1235</v>
      </c>
      <c r="U34" s="792" t="s">
        <v>1236</v>
      </c>
      <c r="V34" s="792" t="s">
        <v>1237</v>
      </c>
      <c r="W34" s="792" t="s">
        <v>1238</v>
      </c>
      <c r="X34" s="792" t="s">
        <v>1239</v>
      </c>
      <c r="Y34" s="792" t="s">
        <v>1240</v>
      </c>
      <c r="Z34" s="792" t="s">
        <v>1241</v>
      </c>
      <c r="AA34" s="792" t="s">
        <v>1242</v>
      </c>
      <c r="AB34" s="792" t="s">
        <v>1243</v>
      </c>
      <c r="AC34" s="792" t="s">
        <v>1244</v>
      </c>
      <c r="AD34" s="792" t="s">
        <v>1245</v>
      </c>
      <c r="AE34" s="792" t="s">
        <v>1246</v>
      </c>
      <c r="AF34" s="792" t="s">
        <v>1247</v>
      </c>
      <c r="AG34" s="792" t="s">
        <v>1248</v>
      </c>
      <c r="AH34" s="792" t="s">
        <v>1249</v>
      </c>
      <c r="AI34" s="792" t="s">
        <v>1250</v>
      </c>
      <c r="AJ34" s="792" t="s">
        <v>1251</v>
      </c>
      <c r="AK34" s="792" t="s">
        <v>1252</v>
      </c>
      <c r="AL34" s="792" t="s">
        <v>1253</v>
      </c>
      <c r="AM34" s="792" t="s">
        <v>1254</v>
      </c>
      <c r="AN34" s="792" t="s">
        <v>1255</v>
      </c>
      <c r="AO34" s="792" t="s">
        <v>1256</v>
      </c>
      <c r="AP34" s="792" t="s">
        <v>1257</v>
      </c>
      <c r="AQ34" s="792" t="s">
        <v>1258</v>
      </c>
      <c r="AR34" s="792" t="s">
        <v>1259</v>
      </c>
      <c r="AS34" s="792" t="s">
        <v>1260</v>
      </c>
      <c r="AT34" s="792" t="s">
        <v>1261</v>
      </c>
      <c r="AU34" s="792" t="s">
        <v>1262</v>
      </c>
      <c r="AV34" s="792" t="s">
        <v>1263</v>
      </c>
      <c r="AW34" s="792" t="s">
        <v>1264</v>
      </c>
      <c r="AX34" s="792" t="s">
        <v>1265</v>
      </c>
      <c r="AY34" s="792" t="s">
        <v>1266</v>
      </c>
      <c r="AZ34" s="792" t="s">
        <v>1267</v>
      </c>
      <c r="BA34" s="792" t="s">
        <v>1268</v>
      </c>
    </row>
    <row r="35" spans="1:53" x14ac:dyDescent="0.3">
      <c r="A35" s="12">
        <f>'Sch A'!$A$5</f>
        <v>0</v>
      </c>
      <c r="B35" s="12">
        <f>'Sch A'!$A$18</f>
        <v>0</v>
      </c>
      <c r="C35" s="793">
        <f>+'Sch B-3'!$E$8</f>
        <v>0</v>
      </c>
      <c r="D35" s="793">
        <f>+'Sch B-3'!$E$9</f>
        <v>0</v>
      </c>
      <c r="E35" s="793">
        <f>+'Sch B-3'!$E$10</f>
        <v>0</v>
      </c>
      <c r="F35" s="793">
        <f>+'Sch B-3'!$E$11</f>
        <v>0</v>
      </c>
      <c r="G35" s="793">
        <f>+'Sch B-3'!$E$12</f>
        <v>0</v>
      </c>
      <c r="H35" s="793">
        <f>+'Sch B-3'!$E$13</f>
        <v>0</v>
      </c>
      <c r="I35" s="793">
        <f>+'Sch B-3'!$E$14</f>
        <v>0</v>
      </c>
      <c r="J35" s="793">
        <f>+'Sch B-3'!$E$15</f>
        <v>0</v>
      </c>
      <c r="K35" s="793">
        <f>+'Sch B-3'!$E$16</f>
        <v>0</v>
      </c>
      <c r="L35" s="793">
        <f>+'Sch B-3'!$E$17</f>
        <v>0</v>
      </c>
      <c r="M35" s="793">
        <f>+'Sch B-3'!$E$18</f>
        <v>0</v>
      </c>
      <c r="N35" s="793">
        <f>+'Sch B-3'!$E$19</f>
        <v>0</v>
      </c>
      <c r="O35" s="793">
        <f>+'Sch B-3'!$E$20</f>
        <v>0</v>
      </c>
      <c r="P35" s="793">
        <f>+'Sch B-3'!$E$21</f>
        <v>0</v>
      </c>
      <c r="Q35" s="793">
        <f>+'Sch B-3'!$E$22</f>
        <v>0</v>
      </c>
      <c r="R35" s="793">
        <f>+'Sch B-3'!$E$23</f>
        <v>0</v>
      </c>
      <c r="S35" s="793">
        <f>+'Sch B-3'!$E$24</f>
        <v>0</v>
      </c>
      <c r="T35" s="793">
        <f>+'Sch B-3'!$E$25</f>
        <v>0</v>
      </c>
      <c r="U35" s="793">
        <f>+'Sch B-3'!$E$26</f>
        <v>0</v>
      </c>
      <c r="V35" s="793">
        <f>+'Sch B-3'!$E$27</f>
        <v>0</v>
      </c>
      <c r="W35" s="793">
        <f>+'Sch B-3'!$E$28</f>
        <v>0</v>
      </c>
      <c r="X35" s="793">
        <f>+'Sch B-3'!$E$29</f>
        <v>0</v>
      </c>
      <c r="Y35" s="793">
        <f>+'Sch B-3'!$E$30</f>
        <v>0</v>
      </c>
      <c r="Z35" s="793">
        <f>+'Sch B-3'!$E$31</f>
        <v>0</v>
      </c>
      <c r="AA35" s="793">
        <f>+'Sch B-3'!$E$32</f>
        <v>0</v>
      </c>
      <c r="AB35" s="793">
        <f>+'Sch B-3'!$E$33</f>
        <v>0</v>
      </c>
      <c r="AC35" s="793">
        <f>+'Sch B-3'!$E$34</f>
        <v>0</v>
      </c>
      <c r="AD35" s="793">
        <f>+'Sch B-3'!$E$35</f>
        <v>0</v>
      </c>
      <c r="AE35" s="793">
        <f>+'Sch B-3'!$E$36</f>
        <v>0</v>
      </c>
      <c r="AF35" s="793">
        <f>+'Sch B-3'!$E$37</f>
        <v>0</v>
      </c>
      <c r="AG35" s="793">
        <f>+'Sch B-3'!$E$38</f>
        <v>0</v>
      </c>
      <c r="AH35" s="793">
        <f>+'Sch B-3'!$E$39</f>
        <v>0</v>
      </c>
      <c r="AI35" s="793">
        <f>+'Sch B-3'!$E$40</f>
        <v>0</v>
      </c>
      <c r="AJ35" s="793">
        <f>+'Sch B-3'!$E$41</f>
        <v>0</v>
      </c>
      <c r="AK35" s="793">
        <f>+'Sch B-3'!$E$42</f>
        <v>0</v>
      </c>
      <c r="AL35" s="793">
        <f>+'Sch B-3'!$E$43</f>
        <v>0</v>
      </c>
      <c r="AM35" s="793">
        <f>+'Sch B-3'!$E$44</f>
        <v>0</v>
      </c>
      <c r="AN35" s="793">
        <f>+'Sch B-3'!$E$45</f>
        <v>0</v>
      </c>
      <c r="AO35" s="793">
        <f>+'Sch B-3'!$E$46</f>
        <v>0</v>
      </c>
      <c r="AP35" s="793">
        <f>+'Sch B-3'!$E$47</f>
        <v>0</v>
      </c>
      <c r="AQ35" s="793">
        <f>+'Sch B-3'!$E$48</f>
        <v>0</v>
      </c>
      <c r="AR35" s="793">
        <f>+'Sch B-3'!$E$49</f>
        <v>0</v>
      </c>
      <c r="AS35" s="793">
        <f>+'Sch B-3'!$E$50</f>
        <v>0</v>
      </c>
      <c r="AT35" s="793">
        <f>+'Sch B-3'!$E$51</f>
        <v>0</v>
      </c>
      <c r="AU35" s="793">
        <f>+'Sch B-3'!$E$52</f>
        <v>0</v>
      </c>
      <c r="AV35" s="793">
        <f>+'Sch B-3'!$E$53</f>
        <v>0</v>
      </c>
      <c r="AW35" s="793">
        <f>+'Sch B-3'!$E$54</f>
        <v>0</v>
      </c>
      <c r="AX35" s="793">
        <f>+'Sch B-3'!$E$55</f>
        <v>0</v>
      </c>
      <c r="AY35" s="793">
        <f>+'Sch B-3'!$E$56</f>
        <v>0</v>
      </c>
      <c r="AZ35" s="793">
        <f>+'Sch B-3'!$E$57</f>
        <v>0</v>
      </c>
      <c r="BA35" s="793">
        <f>+'Sch B-3'!$E$58</f>
        <v>0</v>
      </c>
    </row>
    <row r="36" spans="1:53" x14ac:dyDescent="0.3">
      <c r="A36" s="795"/>
    </row>
    <row r="37" spans="1:53" x14ac:dyDescent="0.3">
      <c r="A37" s="795" t="s">
        <v>1269</v>
      </c>
    </row>
    <row r="38" spans="1:53" ht="49.5" x14ac:dyDescent="0.3">
      <c r="A38" s="796" t="s">
        <v>1</v>
      </c>
      <c r="B38" s="792" t="s">
        <v>68</v>
      </c>
      <c r="C38" s="792" t="s">
        <v>1270</v>
      </c>
      <c r="D38" s="792" t="s">
        <v>1271</v>
      </c>
      <c r="E38" s="792" t="s">
        <v>1272</v>
      </c>
      <c r="F38" s="792" t="s">
        <v>1273</v>
      </c>
      <c r="G38" s="792" t="s">
        <v>1274</v>
      </c>
      <c r="H38" s="792" t="s">
        <v>1275</v>
      </c>
      <c r="I38" s="792" t="s">
        <v>1276</v>
      </c>
      <c r="J38" s="792" t="s">
        <v>1277</v>
      </c>
      <c r="K38" s="792" t="s">
        <v>1278</v>
      </c>
      <c r="L38" s="792" t="s">
        <v>1279</v>
      </c>
      <c r="M38" s="792" t="s">
        <v>1280</v>
      </c>
      <c r="N38" s="792" t="s">
        <v>1281</v>
      </c>
      <c r="O38" s="792" t="s">
        <v>1282</v>
      </c>
      <c r="P38" s="792" t="s">
        <v>1283</v>
      </c>
      <c r="Q38" s="792" t="s">
        <v>1389</v>
      </c>
      <c r="R38" s="792" t="s">
        <v>1284</v>
      </c>
      <c r="S38" s="792" t="s">
        <v>1285</v>
      </c>
      <c r="T38" s="792" t="s">
        <v>1286</v>
      </c>
      <c r="U38" s="792" t="s">
        <v>1287</v>
      </c>
      <c r="V38" s="792" t="s">
        <v>1288</v>
      </c>
      <c r="W38" s="792" t="s">
        <v>1289</v>
      </c>
      <c r="X38" s="792" t="s">
        <v>1290</v>
      </c>
      <c r="Y38" s="792" t="s">
        <v>1291</v>
      </c>
      <c r="Z38" s="792" t="s">
        <v>1292</v>
      </c>
      <c r="AA38" s="792" t="s">
        <v>1293</v>
      </c>
      <c r="AB38" s="792" t="s">
        <v>1294</v>
      </c>
      <c r="AC38" s="792" t="s">
        <v>1295</v>
      </c>
      <c r="AD38" s="792" t="s">
        <v>1296</v>
      </c>
      <c r="AE38" s="792" t="s">
        <v>1297</v>
      </c>
      <c r="AF38" s="792" t="s">
        <v>1298</v>
      </c>
      <c r="AG38" s="792" t="s">
        <v>1299</v>
      </c>
      <c r="AH38" s="792" t="s">
        <v>1300</v>
      </c>
      <c r="AI38" s="792" t="s">
        <v>1301</v>
      </c>
      <c r="AJ38" s="792" t="s">
        <v>1302</v>
      </c>
      <c r="AK38" s="792" t="s">
        <v>1303</v>
      </c>
      <c r="AL38" s="792" t="s">
        <v>1304</v>
      </c>
      <c r="AM38" s="792" t="s">
        <v>1305</v>
      </c>
      <c r="AN38" s="792" t="s">
        <v>1306</v>
      </c>
      <c r="AO38" s="792" t="s">
        <v>1307</v>
      </c>
      <c r="AP38" s="792" t="s">
        <v>1308</v>
      </c>
      <c r="AQ38" s="792" t="s">
        <v>1309</v>
      </c>
      <c r="AR38" s="792" t="s">
        <v>1310</v>
      </c>
      <c r="AS38" s="792" t="s">
        <v>1311</v>
      </c>
      <c r="AT38" s="792" t="s">
        <v>1312</v>
      </c>
      <c r="AU38" s="792" t="s">
        <v>1313</v>
      </c>
      <c r="AV38" s="792" t="s">
        <v>1314</v>
      </c>
      <c r="AW38" s="792" t="s">
        <v>1315</v>
      </c>
      <c r="AX38" s="792" t="s">
        <v>1316</v>
      </c>
      <c r="AY38" s="792" t="s">
        <v>1317</v>
      </c>
      <c r="AZ38" s="792" t="s">
        <v>1318</v>
      </c>
      <c r="BA38" s="792" t="s">
        <v>1319</v>
      </c>
    </row>
    <row r="39" spans="1:53" x14ac:dyDescent="0.3">
      <c r="A39" s="12">
        <f>'Sch A'!$A$5</f>
        <v>0</v>
      </c>
      <c r="B39" s="12">
        <f>'Sch A'!$A$18</f>
        <v>0</v>
      </c>
      <c r="C39" s="793">
        <f>+'Sch B-3'!$F$8</f>
        <v>0</v>
      </c>
      <c r="D39" s="793">
        <f>+'Sch B-3'!$F$9</f>
        <v>0</v>
      </c>
      <c r="E39" s="793">
        <f>+'Sch B-3'!$F$10</f>
        <v>0</v>
      </c>
      <c r="F39" s="793">
        <f>+'Sch B-3'!$F$11</f>
        <v>0</v>
      </c>
      <c r="G39" s="793">
        <f>+'Sch B-3'!$F$12</f>
        <v>0</v>
      </c>
      <c r="H39" s="793">
        <f>+'Sch B-3'!$F$13</f>
        <v>0</v>
      </c>
      <c r="I39" s="793">
        <f>+'Sch B-3'!$F$14</f>
        <v>0</v>
      </c>
      <c r="J39" s="793">
        <f>+'Sch B-3'!$F$15</f>
        <v>0</v>
      </c>
      <c r="K39" s="793">
        <f>+'Sch B-3'!$F$16</f>
        <v>0</v>
      </c>
      <c r="L39" s="793">
        <f>+'Sch B-3'!$F$17</f>
        <v>0</v>
      </c>
      <c r="M39" s="793">
        <f>+'Sch B-3'!$F$18</f>
        <v>0</v>
      </c>
      <c r="N39" s="793">
        <f>+'Sch B-3'!$F$19</f>
        <v>0</v>
      </c>
      <c r="O39" s="793">
        <f>+'Sch B-3'!$F$20</f>
        <v>0</v>
      </c>
      <c r="P39" s="793">
        <f>+'Sch B-3'!$F$21</f>
        <v>0</v>
      </c>
      <c r="Q39" s="793">
        <f>+'Sch B-3'!$F$22</f>
        <v>0</v>
      </c>
      <c r="R39" s="793">
        <f>+'Sch B-3'!$F$23</f>
        <v>0</v>
      </c>
      <c r="S39" s="793">
        <f>+'Sch B-3'!$F$24</f>
        <v>0</v>
      </c>
      <c r="T39" s="793">
        <f>+'Sch B-3'!$F$25</f>
        <v>0</v>
      </c>
      <c r="U39" s="793">
        <f>+'Sch B-3'!$F$26</f>
        <v>0</v>
      </c>
      <c r="V39" s="793">
        <f>+'Sch B-3'!$F$27</f>
        <v>0</v>
      </c>
      <c r="W39" s="793">
        <f>+'Sch B-3'!$F$28</f>
        <v>0</v>
      </c>
      <c r="X39" s="793">
        <f>+'Sch B-3'!$F$29</f>
        <v>0</v>
      </c>
      <c r="Y39" s="793">
        <f>+'Sch B-3'!$F$30</f>
        <v>0</v>
      </c>
      <c r="Z39" s="793">
        <f>+'Sch B-3'!$F$31</f>
        <v>0</v>
      </c>
      <c r="AA39" s="793">
        <f>+'Sch B-3'!$F$32</f>
        <v>0</v>
      </c>
      <c r="AB39" s="793">
        <f>+'Sch B-3'!$F$33</f>
        <v>0</v>
      </c>
      <c r="AC39" s="793">
        <f>+'Sch B-3'!$F$34</f>
        <v>0</v>
      </c>
      <c r="AD39" s="793">
        <f>+'Sch B-3'!$F$35</f>
        <v>0</v>
      </c>
      <c r="AE39" s="793">
        <f>+'Sch B-3'!$F$36</f>
        <v>0</v>
      </c>
      <c r="AF39" s="793">
        <f>+'Sch B-3'!$F$37</f>
        <v>0</v>
      </c>
      <c r="AG39" s="793">
        <f>+'Sch B-3'!$F$38</f>
        <v>0</v>
      </c>
      <c r="AH39" s="793">
        <f>+'Sch B-3'!$F$39</f>
        <v>0</v>
      </c>
      <c r="AI39" s="793">
        <f>+'Sch B-3'!$F$40</f>
        <v>0</v>
      </c>
      <c r="AJ39" s="793">
        <f>+'Sch B-3'!$F$41</f>
        <v>0</v>
      </c>
      <c r="AK39" s="793">
        <f>+'Sch B-3'!$F$42</f>
        <v>0</v>
      </c>
      <c r="AL39" s="793">
        <f>+'Sch B-3'!$F$43</f>
        <v>0</v>
      </c>
      <c r="AM39" s="793">
        <f>+'Sch B-3'!$F$44</f>
        <v>0</v>
      </c>
      <c r="AN39" s="793">
        <f>+'Sch B-3'!$F$45</f>
        <v>0</v>
      </c>
      <c r="AO39" s="793">
        <f>+'Sch B-3'!$F$46</f>
        <v>0</v>
      </c>
      <c r="AP39" s="793">
        <f>+'Sch B-3'!$F$47</f>
        <v>0</v>
      </c>
      <c r="AQ39" s="793">
        <f>+'Sch B-3'!$F$48</f>
        <v>0</v>
      </c>
      <c r="AR39" s="793">
        <f>+'Sch B-3'!$F$49</f>
        <v>0</v>
      </c>
      <c r="AS39" s="793">
        <f>+'Sch B-3'!$F$50</f>
        <v>0</v>
      </c>
      <c r="AT39" s="793">
        <f>+'Sch B-3'!$F$51</f>
        <v>0</v>
      </c>
      <c r="AU39" s="793">
        <f>+'Sch B-3'!$F$52</f>
        <v>0</v>
      </c>
      <c r="AV39" s="793">
        <f>+'Sch B-3'!$F$53</f>
        <v>0</v>
      </c>
      <c r="AW39" s="793">
        <f>+'Sch B-3'!$F$54</f>
        <v>0</v>
      </c>
      <c r="AX39" s="793">
        <f>+'Sch B-3'!$F$55</f>
        <v>0</v>
      </c>
      <c r="AY39" s="793">
        <f>+'Sch B-3'!$F$56</f>
        <v>0</v>
      </c>
      <c r="AZ39" s="793">
        <f>+'Sch B-3'!$F$57</f>
        <v>0</v>
      </c>
      <c r="BA39" s="793">
        <f>+'Sch B-3'!$F$58</f>
        <v>0</v>
      </c>
    </row>
    <row r="40" spans="1:53" x14ac:dyDescent="0.3">
      <c r="A40" s="795"/>
    </row>
    <row r="41" spans="1:53" x14ac:dyDescent="0.3">
      <c r="A41" s="795" t="s">
        <v>1320</v>
      </c>
    </row>
    <row r="42" spans="1:53" ht="33" x14ac:dyDescent="0.3">
      <c r="A42" s="796" t="s">
        <v>1</v>
      </c>
      <c r="B42" s="792" t="s">
        <v>68</v>
      </c>
      <c r="C42" s="792" t="s">
        <v>1321</v>
      </c>
      <c r="D42" s="792" t="s">
        <v>1322</v>
      </c>
      <c r="E42" s="792" t="s">
        <v>1323</v>
      </c>
      <c r="F42" s="792" t="s">
        <v>475</v>
      </c>
      <c r="G42" s="792" t="s">
        <v>476</v>
      </c>
    </row>
    <row r="43" spans="1:53" x14ac:dyDescent="0.3">
      <c r="A43" s="12">
        <f>'Sch A'!$A$5</f>
        <v>0</v>
      </c>
      <c r="B43" s="12">
        <f>'Sch A'!$A$18</f>
        <v>0</v>
      </c>
      <c r="C43" s="793">
        <f>+'Sch B-3'!$G$59</f>
        <v>0</v>
      </c>
      <c r="D43" s="793">
        <f>+'Sch B-3'!$H$59</f>
        <v>0</v>
      </c>
      <c r="E43" s="793">
        <f>+'Sch B-3'!$I$59</f>
        <v>0</v>
      </c>
      <c r="F43" s="793">
        <f>+'Sch B-3'!$J$59</f>
        <v>0</v>
      </c>
      <c r="G43" s="793">
        <f>+'Sch B-3'!$K$59</f>
        <v>0</v>
      </c>
    </row>
    <row r="44" spans="1:53" x14ac:dyDescent="0.3">
      <c r="C44" s="13"/>
      <c r="D44" s="13"/>
      <c r="E44" s="13"/>
      <c r="F44" s="13"/>
      <c r="G44" s="13"/>
      <c r="H44" s="13"/>
      <c r="I44" s="13"/>
      <c r="J44" s="13"/>
      <c r="K44" s="13"/>
      <c r="L44" s="13"/>
      <c r="M44" s="13"/>
      <c r="N44" s="13"/>
      <c r="O44" s="13"/>
      <c r="P44" s="13"/>
      <c r="Q44" s="13"/>
      <c r="R44" s="13"/>
      <c r="S44" s="13"/>
    </row>
    <row r="45" spans="1:53" x14ac:dyDescent="0.3">
      <c r="A45" s="12" t="s">
        <v>86</v>
      </c>
    </row>
    <row r="46" spans="1:53" ht="82.5" x14ac:dyDescent="0.3">
      <c r="A46" s="792" t="s">
        <v>1</v>
      </c>
      <c r="B46" s="792" t="s">
        <v>68</v>
      </c>
      <c r="C46" s="792" t="s">
        <v>87</v>
      </c>
      <c r="D46" s="792" t="s">
        <v>88</v>
      </c>
      <c r="E46" s="792" t="s">
        <v>89</v>
      </c>
      <c r="F46" s="792" t="s">
        <v>90</v>
      </c>
      <c r="G46" s="792" t="s">
        <v>91</v>
      </c>
      <c r="H46" s="792" t="s">
        <v>92</v>
      </c>
      <c r="I46" s="792" t="s">
        <v>93</v>
      </c>
      <c r="J46" s="792" t="s">
        <v>94</v>
      </c>
      <c r="K46" s="792" t="s">
        <v>95</v>
      </c>
      <c r="L46" s="792" t="s">
        <v>96</v>
      </c>
      <c r="M46" s="792" t="s">
        <v>1413</v>
      </c>
      <c r="N46" s="792" t="s">
        <v>97</v>
      </c>
      <c r="O46" s="792" t="s">
        <v>98</v>
      </c>
      <c r="P46" s="792" t="s">
        <v>99</v>
      </c>
      <c r="Q46" s="792" t="s">
        <v>100</v>
      </c>
      <c r="R46" s="792" t="s">
        <v>101</v>
      </c>
      <c r="S46" s="792" t="s">
        <v>102</v>
      </c>
      <c r="T46" s="792" t="s">
        <v>103</v>
      </c>
      <c r="U46" s="792" t="s">
        <v>104</v>
      </c>
      <c r="V46" s="792" t="s">
        <v>105</v>
      </c>
      <c r="W46" s="792" t="s">
        <v>106</v>
      </c>
      <c r="X46" s="792" t="s">
        <v>107</v>
      </c>
      <c r="Y46" s="792" t="s">
        <v>108</v>
      </c>
      <c r="Z46" s="792" t="s">
        <v>109</v>
      </c>
      <c r="AA46" s="792" t="s">
        <v>110</v>
      </c>
      <c r="AB46" s="792" t="s">
        <v>111</v>
      </c>
      <c r="AC46" s="792" t="s">
        <v>112</v>
      </c>
      <c r="AD46" s="792" t="s">
        <v>113</v>
      </c>
      <c r="AE46" s="792" t="s">
        <v>114</v>
      </c>
      <c r="AF46" s="792" t="s">
        <v>115</v>
      </c>
      <c r="AG46" s="792" t="s">
        <v>116</v>
      </c>
      <c r="AH46" s="792" t="s">
        <v>117</v>
      </c>
      <c r="AI46" s="792" t="s">
        <v>118</v>
      </c>
      <c r="AJ46" s="792" t="s">
        <v>119</v>
      </c>
      <c r="AK46" s="792" t="s">
        <v>120</v>
      </c>
      <c r="AL46" s="792" t="s">
        <v>121</v>
      </c>
      <c r="AM46" s="792" t="s">
        <v>122</v>
      </c>
      <c r="AN46" s="792" t="s">
        <v>123</v>
      </c>
      <c r="AO46" s="792" t="s">
        <v>124</v>
      </c>
      <c r="AP46" s="792" t="s">
        <v>125</v>
      </c>
      <c r="AQ46" s="792" t="s">
        <v>126</v>
      </c>
      <c r="AR46" s="792" t="s">
        <v>127</v>
      </c>
      <c r="AS46" s="792" t="s">
        <v>128</v>
      </c>
      <c r="AT46" s="792" t="s">
        <v>129</v>
      </c>
      <c r="AU46" s="792" t="s">
        <v>130</v>
      </c>
      <c r="AV46" s="792" t="s">
        <v>131</v>
      </c>
      <c r="AW46" s="792" t="s">
        <v>132</v>
      </c>
      <c r="AX46" s="792" t="s">
        <v>133</v>
      </c>
      <c r="AY46" s="792" t="s">
        <v>134</v>
      </c>
      <c r="AZ46" s="792" t="s">
        <v>135</v>
      </c>
      <c r="BA46" s="792" t="s">
        <v>136</v>
      </c>
    </row>
    <row r="47" spans="1:53" x14ac:dyDescent="0.3">
      <c r="A47" s="12">
        <f>'Sch A'!$A$5</f>
        <v>0</v>
      </c>
      <c r="B47" s="12">
        <f>'Sch A'!$A$18</f>
        <v>0</v>
      </c>
      <c r="C47" s="13">
        <f>'Sch C-1'!$B$8</f>
        <v>0</v>
      </c>
      <c r="D47" s="13">
        <f>'Sch C-1'!$B$9</f>
        <v>0</v>
      </c>
      <c r="E47" s="13">
        <f>'Sch C-1'!$B$10</f>
        <v>0</v>
      </c>
      <c r="F47" s="13">
        <f>'Sch C-1'!$B$12</f>
        <v>0</v>
      </c>
      <c r="G47" s="13">
        <f>'Sch C-1'!$B$13</f>
        <v>0</v>
      </c>
      <c r="H47" s="13">
        <f>'Sch C-1'!$B$14</f>
        <v>0</v>
      </c>
      <c r="I47" s="13">
        <f>'Sch C-1'!$B$15</f>
        <v>0</v>
      </c>
      <c r="J47" s="13">
        <f>'Sch C-1'!$B$17</f>
        <v>0</v>
      </c>
      <c r="K47" s="13">
        <f>'Sch C-1'!$B$18</f>
        <v>0</v>
      </c>
      <c r="L47" s="13">
        <f>'Sch C-1'!$B$19</f>
        <v>0</v>
      </c>
      <c r="M47" s="13">
        <f>'Sch C-1'!$B$20</f>
        <v>0</v>
      </c>
      <c r="N47" s="13">
        <f>'Sch C-1'!$B$22</f>
        <v>0</v>
      </c>
      <c r="O47" s="13">
        <f>'Sch C-1'!$B$24</f>
        <v>0</v>
      </c>
      <c r="P47" s="13">
        <f>'Sch C-1'!$B$25</f>
        <v>0</v>
      </c>
      <c r="Q47" s="13">
        <f>'Sch C-1'!$B$26</f>
        <v>0</v>
      </c>
      <c r="R47" s="13">
        <f>'Sch C-1'!$B$28</f>
        <v>0</v>
      </c>
      <c r="S47" s="13">
        <f>'Sch C-1'!$B$29</f>
        <v>0</v>
      </c>
      <c r="T47" s="13">
        <f>'Sch C-1'!$B$30</f>
        <v>0</v>
      </c>
      <c r="U47" s="13">
        <f>'Sch C-1'!$B$32</f>
        <v>0</v>
      </c>
      <c r="V47" s="13">
        <f>'Sch C-1'!$B$33</f>
        <v>0</v>
      </c>
      <c r="W47" s="13">
        <f>'Sch C-1'!$B$34</f>
        <v>0</v>
      </c>
      <c r="X47" s="13">
        <f>'Sch C-1'!$B$37</f>
        <v>0</v>
      </c>
      <c r="Y47" s="13">
        <f>'Sch C-1'!$B$38</f>
        <v>0</v>
      </c>
      <c r="Z47" s="13">
        <f>'Sch C-1'!$B$39</f>
        <v>0</v>
      </c>
      <c r="AA47" s="13">
        <f>'Sch C-1'!$B$40</f>
        <v>0</v>
      </c>
      <c r="AB47" s="13">
        <f>'Sch C-1'!$B$42</f>
        <v>0</v>
      </c>
      <c r="AC47" s="13">
        <f>'Sch C-1'!$B$43</f>
        <v>0</v>
      </c>
      <c r="AD47" s="13">
        <f>'Sch C-1'!$B$44</f>
        <v>0</v>
      </c>
      <c r="AE47" s="13">
        <f>'Sch C-1'!$B$46</f>
        <v>0</v>
      </c>
      <c r="AF47" s="13">
        <f>'Sch C-1'!$B$48</f>
        <v>0</v>
      </c>
      <c r="AG47" s="13">
        <f>'Sch C-1'!$B$49</f>
        <v>0</v>
      </c>
      <c r="AH47" s="13">
        <f>'Sch C-1'!$B$50</f>
        <v>0</v>
      </c>
      <c r="AI47" s="13">
        <f>'Sch C-1'!$B$51</f>
        <v>0</v>
      </c>
      <c r="AJ47" s="13">
        <f>'Sch C-1'!$B$53</f>
        <v>0</v>
      </c>
      <c r="AK47" s="13">
        <f>'Sch C-1'!$B$54</f>
        <v>0</v>
      </c>
      <c r="AL47" s="13">
        <f>'Sch C-1'!$B$55</f>
        <v>0</v>
      </c>
      <c r="AM47" s="13">
        <f>'Sch C-1'!$B$57</f>
        <v>0</v>
      </c>
      <c r="AN47" s="13">
        <f>'Sch C-1'!$B$58</f>
        <v>0</v>
      </c>
      <c r="AO47" s="13">
        <f>'Sch C-1'!$B$59</f>
        <v>0</v>
      </c>
      <c r="AP47" s="13">
        <f>'Sch C-1'!$B$61</f>
        <v>0</v>
      </c>
      <c r="AQ47" s="13">
        <f>'Sch C-1'!$B$62</f>
        <v>0</v>
      </c>
      <c r="AR47" s="13">
        <f>'Sch C-1'!$B$63</f>
        <v>0</v>
      </c>
      <c r="AS47" s="13">
        <f>'Sch C-1'!$B$64</f>
        <v>0</v>
      </c>
      <c r="AT47" s="13">
        <f>'Sch C-1'!$B$68</f>
        <v>0</v>
      </c>
      <c r="AU47" s="13">
        <f>'Sch C-1'!$B$69</f>
        <v>0</v>
      </c>
      <c r="AV47" s="13">
        <f>'Sch C-1'!$B$71</f>
        <v>0</v>
      </c>
      <c r="AW47" s="13">
        <f>'Sch C-1'!$B$72</f>
        <v>0</v>
      </c>
      <c r="AX47" s="13">
        <f>'Sch C-1'!$B$74</f>
        <v>0</v>
      </c>
      <c r="AY47" s="13">
        <f>'Sch C-1'!$B$75</f>
        <v>0</v>
      </c>
      <c r="AZ47" s="13">
        <f>'Sch C-1'!$B$77</f>
        <v>0</v>
      </c>
      <c r="BA47" s="13">
        <f>'Sch C-1'!$B$78</f>
        <v>0</v>
      </c>
    </row>
    <row r="49" spans="1:53" x14ac:dyDescent="0.3">
      <c r="A49" s="12" t="s">
        <v>188</v>
      </c>
    </row>
    <row r="50" spans="1:53" ht="66" x14ac:dyDescent="0.3">
      <c r="A50" s="792" t="s">
        <v>1</v>
      </c>
      <c r="B50" s="792" t="s">
        <v>68</v>
      </c>
      <c r="C50" s="792" t="s">
        <v>138</v>
      </c>
      <c r="D50" s="792" t="s">
        <v>139</v>
      </c>
      <c r="E50" s="792" t="s">
        <v>140</v>
      </c>
      <c r="F50" s="792" t="s">
        <v>141</v>
      </c>
      <c r="G50" s="792" t="s">
        <v>142</v>
      </c>
      <c r="H50" s="792" t="s">
        <v>143</v>
      </c>
      <c r="I50" s="792" t="s">
        <v>144</v>
      </c>
      <c r="J50" s="792" t="s">
        <v>145</v>
      </c>
      <c r="K50" s="792" t="s">
        <v>146</v>
      </c>
      <c r="L50" s="792" t="s">
        <v>147</v>
      </c>
      <c r="M50" s="792" t="s">
        <v>1414</v>
      </c>
      <c r="N50" s="792" t="s">
        <v>148</v>
      </c>
      <c r="O50" s="792" t="s">
        <v>149</v>
      </c>
      <c r="P50" s="792" t="s">
        <v>150</v>
      </c>
      <c r="Q50" s="792" t="s">
        <v>151</v>
      </c>
      <c r="R50" s="792" t="s">
        <v>152</v>
      </c>
      <c r="S50" s="792" t="s">
        <v>153</v>
      </c>
      <c r="T50" s="792" t="s">
        <v>154</v>
      </c>
      <c r="U50" s="792" t="s">
        <v>155</v>
      </c>
      <c r="V50" s="792" t="s">
        <v>156</v>
      </c>
      <c r="W50" s="792" t="s">
        <v>157</v>
      </c>
      <c r="X50" s="792" t="s">
        <v>158</v>
      </c>
      <c r="Y50" s="792" t="s">
        <v>159</v>
      </c>
      <c r="Z50" s="792" t="s">
        <v>160</v>
      </c>
      <c r="AA50" s="792" t="s">
        <v>161</v>
      </c>
      <c r="AB50" s="792" t="s">
        <v>162</v>
      </c>
      <c r="AC50" s="792" t="s">
        <v>163</v>
      </c>
      <c r="AD50" s="792" t="s">
        <v>164</v>
      </c>
      <c r="AE50" s="792" t="s">
        <v>165</v>
      </c>
      <c r="AF50" s="792" t="s">
        <v>166</v>
      </c>
      <c r="AG50" s="792" t="s">
        <v>167</v>
      </c>
      <c r="AH50" s="792" t="s">
        <v>168</v>
      </c>
      <c r="AI50" s="792" t="s">
        <v>169</v>
      </c>
      <c r="AJ50" s="792" t="s">
        <v>170</v>
      </c>
      <c r="AK50" s="792" t="s">
        <v>171</v>
      </c>
      <c r="AL50" s="792" t="s">
        <v>172</v>
      </c>
      <c r="AM50" s="792" t="s">
        <v>173</v>
      </c>
      <c r="AN50" s="792" t="s">
        <v>174</v>
      </c>
      <c r="AO50" s="792" t="s">
        <v>175</v>
      </c>
      <c r="AP50" s="792" t="s">
        <v>176</v>
      </c>
      <c r="AQ50" s="792" t="s">
        <v>177</v>
      </c>
      <c r="AR50" s="792" t="s">
        <v>178</v>
      </c>
      <c r="AS50" s="792" t="s">
        <v>179</v>
      </c>
      <c r="AT50" s="792" t="s">
        <v>180</v>
      </c>
      <c r="AU50" s="792" t="s">
        <v>181</v>
      </c>
      <c r="AV50" s="792" t="s">
        <v>182</v>
      </c>
      <c r="AW50" s="792" t="s">
        <v>183</v>
      </c>
      <c r="AX50" s="792" t="s">
        <v>184</v>
      </c>
      <c r="AY50" s="792" t="s">
        <v>185</v>
      </c>
      <c r="AZ50" s="792" t="s">
        <v>186</v>
      </c>
      <c r="BA50" s="792" t="s">
        <v>187</v>
      </c>
    </row>
    <row r="51" spans="1:53" x14ac:dyDescent="0.3">
      <c r="A51" s="12">
        <f>'Sch A'!$A$5</f>
        <v>0</v>
      </c>
      <c r="B51" s="12">
        <f>'Sch A'!$A$18</f>
        <v>0</v>
      </c>
      <c r="C51" s="13">
        <f>'Sch C-1'!$C$8</f>
        <v>0</v>
      </c>
      <c r="D51" s="13">
        <f>'Sch C-1'!$C$9</f>
        <v>0</v>
      </c>
      <c r="E51" s="13">
        <f>'Sch C-1'!$C$10</f>
        <v>0</v>
      </c>
      <c r="F51" s="13">
        <f>'Sch C-1'!$C$12</f>
        <v>0</v>
      </c>
      <c r="G51" s="13">
        <f>'Sch C-1'!$C$13</f>
        <v>0</v>
      </c>
      <c r="H51" s="13">
        <f>'Sch C-1'!$C$14</f>
        <v>0</v>
      </c>
      <c r="I51" s="13">
        <f>'Sch C-1'!$C$15</f>
        <v>0</v>
      </c>
      <c r="J51" s="13">
        <f>'Sch C-1'!$C$17</f>
        <v>0</v>
      </c>
      <c r="K51" s="13">
        <f>'Sch C-1'!$C$18</f>
        <v>0</v>
      </c>
      <c r="L51" s="13">
        <f>'Sch C-1'!$C$19</f>
        <v>0</v>
      </c>
      <c r="M51" s="13">
        <f>'Sch C-1'!$C$20</f>
        <v>0</v>
      </c>
      <c r="N51" s="13">
        <f>'Sch C-1'!$C$22</f>
        <v>0</v>
      </c>
      <c r="O51" s="13">
        <f>'Sch C-1'!$C$24</f>
        <v>0</v>
      </c>
      <c r="P51" s="13">
        <f>'Sch C-1'!$C$25</f>
        <v>0</v>
      </c>
      <c r="Q51" s="13">
        <f>'Sch C-1'!$C$26</f>
        <v>0</v>
      </c>
      <c r="R51" s="13">
        <f>'Sch C-1'!$C$28</f>
        <v>0</v>
      </c>
      <c r="S51" s="13">
        <f>'Sch C-1'!$C$29</f>
        <v>0</v>
      </c>
      <c r="T51" s="13">
        <f>'Sch C-1'!$C$30</f>
        <v>0</v>
      </c>
      <c r="U51" s="13">
        <f>'Sch C-1'!$C$32</f>
        <v>0</v>
      </c>
      <c r="V51" s="13">
        <f>'Sch C-1'!$C$33</f>
        <v>0</v>
      </c>
      <c r="W51" s="13">
        <f>'Sch C-1'!$C$34</f>
        <v>0</v>
      </c>
      <c r="X51" s="13">
        <f>'Sch C-1'!$C$37</f>
        <v>0</v>
      </c>
      <c r="Y51" s="13">
        <f>'Sch C-1'!$C$38</f>
        <v>0</v>
      </c>
      <c r="Z51" s="13">
        <f>'Sch C-1'!$C$39</f>
        <v>0</v>
      </c>
      <c r="AA51" s="13">
        <f>'Sch C-1'!$C$40</f>
        <v>0</v>
      </c>
      <c r="AB51" s="13">
        <f>'Sch C-1'!$C$42</f>
        <v>0</v>
      </c>
      <c r="AC51" s="13">
        <f>'Sch C-1'!$C$43</f>
        <v>0</v>
      </c>
      <c r="AD51" s="13">
        <f>'Sch C-1'!$C$44</f>
        <v>0</v>
      </c>
      <c r="AE51" s="13">
        <f>'Sch C-1'!$C$46</f>
        <v>0</v>
      </c>
      <c r="AF51" s="13">
        <f>'Sch C-1'!$C$48</f>
        <v>0</v>
      </c>
      <c r="AG51" s="13">
        <f>'Sch C-1'!$C$49</f>
        <v>0</v>
      </c>
      <c r="AH51" s="13">
        <f>'Sch C-1'!$C$50</f>
        <v>0</v>
      </c>
      <c r="AI51" s="13">
        <f>'Sch C-1'!$C$51</f>
        <v>0</v>
      </c>
      <c r="AJ51" s="13">
        <f>'Sch C-1'!$C$53</f>
        <v>0</v>
      </c>
      <c r="AK51" s="13">
        <f>'Sch C-1'!$C$54</f>
        <v>0</v>
      </c>
      <c r="AL51" s="13">
        <f>'Sch C-1'!$C$55</f>
        <v>0</v>
      </c>
      <c r="AM51" s="13">
        <f>'Sch C-1'!$C$57</f>
        <v>0</v>
      </c>
      <c r="AN51" s="13">
        <f>'Sch C-1'!$C$58</f>
        <v>0</v>
      </c>
      <c r="AO51" s="13">
        <f>'Sch C-1'!$C$59</f>
        <v>0</v>
      </c>
      <c r="AP51" s="13">
        <f>'Sch C-1'!$C$61</f>
        <v>0</v>
      </c>
      <c r="AQ51" s="13">
        <f>'Sch C-1'!$C$62</f>
        <v>0</v>
      </c>
      <c r="AR51" s="13">
        <f>'Sch C-1'!$C$63</f>
        <v>0</v>
      </c>
      <c r="AS51" s="13">
        <f>'Sch C-1'!$C$64</f>
        <v>0</v>
      </c>
      <c r="AT51" s="13">
        <f>'Sch C-1'!$C$68</f>
        <v>0</v>
      </c>
      <c r="AU51" s="13">
        <f>'Sch C-1'!$C$69</f>
        <v>0</v>
      </c>
      <c r="AV51" s="13">
        <f>'Sch C-1'!$C$71</f>
        <v>0</v>
      </c>
      <c r="AW51" s="13">
        <f>'Sch C-1'!$C$72</f>
        <v>0</v>
      </c>
      <c r="AX51" s="13">
        <f>'Sch C-1'!$C$74</f>
        <v>0</v>
      </c>
      <c r="AY51" s="13">
        <f>'Sch C-1'!$C$75</f>
        <v>0</v>
      </c>
      <c r="AZ51" s="13">
        <f>'Sch C-1'!$C$77</f>
        <v>0</v>
      </c>
      <c r="BA51" s="13">
        <f>'Sch C-1'!$C$78</f>
        <v>0</v>
      </c>
    </row>
    <row r="53" spans="1:53" x14ac:dyDescent="0.3">
      <c r="A53" s="12" t="s">
        <v>137</v>
      </c>
    </row>
    <row r="54" spans="1:53" ht="66" x14ac:dyDescent="0.3">
      <c r="A54" s="792" t="s">
        <v>1</v>
      </c>
      <c r="B54" s="792" t="s">
        <v>68</v>
      </c>
      <c r="C54" s="792" t="s">
        <v>189</v>
      </c>
      <c r="D54" s="792" t="s">
        <v>190</v>
      </c>
      <c r="E54" s="792" t="s">
        <v>191</v>
      </c>
      <c r="F54" s="792" t="s">
        <v>192</v>
      </c>
      <c r="G54" s="792" t="s">
        <v>193</v>
      </c>
      <c r="H54" s="792" t="s">
        <v>194</v>
      </c>
      <c r="I54" s="792" t="s">
        <v>195</v>
      </c>
      <c r="J54" s="792" t="s">
        <v>196</v>
      </c>
      <c r="K54" s="792" t="s">
        <v>197</v>
      </c>
      <c r="L54" s="792" t="s">
        <v>198</v>
      </c>
      <c r="M54" s="792" t="s">
        <v>1415</v>
      </c>
      <c r="N54" s="792" t="s">
        <v>199</v>
      </c>
      <c r="O54" s="792" t="s">
        <v>200</v>
      </c>
      <c r="P54" s="792" t="s">
        <v>201</v>
      </c>
      <c r="Q54" s="792" t="s">
        <v>202</v>
      </c>
      <c r="R54" s="792" t="s">
        <v>203</v>
      </c>
      <c r="S54" s="792" t="s">
        <v>204</v>
      </c>
      <c r="T54" s="792" t="s">
        <v>205</v>
      </c>
      <c r="U54" s="792" t="s">
        <v>206</v>
      </c>
      <c r="V54" s="792" t="s">
        <v>207</v>
      </c>
      <c r="W54" s="792" t="s">
        <v>208</v>
      </c>
      <c r="X54" s="792" t="s">
        <v>209</v>
      </c>
      <c r="Y54" s="792" t="s">
        <v>210</v>
      </c>
      <c r="Z54" s="792" t="s">
        <v>211</v>
      </c>
      <c r="AA54" s="792" t="s">
        <v>212</v>
      </c>
      <c r="AB54" s="792" t="s">
        <v>213</v>
      </c>
      <c r="AC54" s="792" t="s">
        <v>214</v>
      </c>
      <c r="AD54" s="792" t="s">
        <v>215</v>
      </c>
      <c r="AE54" s="792" t="s">
        <v>216</v>
      </c>
      <c r="AF54" s="792" t="s">
        <v>217</v>
      </c>
      <c r="AG54" s="792" t="s">
        <v>218</v>
      </c>
      <c r="AH54" s="792" t="s">
        <v>219</v>
      </c>
      <c r="AI54" s="792" t="s">
        <v>220</v>
      </c>
      <c r="AJ54" s="792" t="s">
        <v>221</v>
      </c>
      <c r="AK54" s="792" t="s">
        <v>222</v>
      </c>
      <c r="AL54" s="792" t="s">
        <v>223</v>
      </c>
      <c r="AM54" s="792" t="s">
        <v>224</v>
      </c>
      <c r="AN54" s="792" t="s">
        <v>225</v>
      </c>
      <c r="AO54" s="792" t="s">
        <v>226</v>
      </c>
      <c r="AP54" s="792" t="s">
        <v>227</v>
      </c>
      <c r="AQ54" s="792" t="s">
        <v>228</v>
      </c>
      <c r="AR54" s="792" t="s">
        <v>229</v>
      </c>
      <c r="AS54" s="792" t="s">
        <v>230</v>
      </c>
      <c r="AT54" s="792" t="s">
        <v>231</v>
      </c>
      <c r="AU54" s="792" t="s">
        <v>232</v>
      </c>
      <c r="AV54" s="792" t="s">
        <v>233</v>
      </c>
      <c r="AW54" s="792" t="s">
        <v>234</v>
      </c>
      <c r="AX54" s="792" t="s">
        <v>235</v>
      </c>
      <c r="AY54" s="792" t="s">
        <v>236</v>
      </c>
      <c r="AZ54" s="792" t="s">
        <v>237</v>
      </c>
      <c r="BA54" s="792" t="s">
        <v>238</v>
      </c>
    </row>
    <row r="55" spans="1:53" x14ac:dyDescent="0.3">
      <c r="A55" s="12">
        <f>'Sch A'!$A$5</f>
        <v>0</v>
      </c>
      <c r="B55" s="12">
        <f>'Sch A'!$A$18</f>
        <v>0</v>
      </c>
      <c r="C55" s="13">
        <f>'Sch C-1'!$D$8</f>
        <v>0</v>
      </c>
      <c r="D55" s="13">
        <f>'Sch C-1'!$D$9</f>
        <v>0</v>
      </c>
      <c r="E55" s="13">
        <f>'Sch C-1'!$D$10</f>
        <v>0</v>
      </c>
      <c r="F55" s="13">
        <f>'Sch C-1'!$D$12</f>
        <v>0</v>
      </c>
      <c r="G55" s="13">
        <f>'Sch C-1'!$D$13</f>
        <v>0</v>
      </c>
      <c r="H55" s="13">
        <f>'Sch C-1'!$D$14</f>
        <v>0</v>
      </c>
      <c r="I55" s="13">
        <f>'Sch C-1'!$D$15</f>
        <v>0</v>
      </c>
      <c r="J55" s="13">
        <f>'Sch C-1'!$D$17</f>
        <v>0</v>
      </c>
      <c r="K55" s="13">
        <f>'Sch C-1'!$D$18</f>
        <v>0</v>
      </c>
      <c r="L55" s="13">
        <f>'Sch C-1'!$D$19</f>
        <v>0</v>
      </c>
      <c r="M55" s="13">
        <f>'Sch C-1'!$D$20</f>
        <v>0</v>
      </c>
      <c r="N55" s="13">
        <f>'Sch C-1'!$D$22</f>
        <v>0</v>
      </c>
      <c r="O55" s="13">
        <f>'Sch C-1'!$D$24</f>
        <v>0</v>
      </c>
      <c r="P55" s="13">
        <f>'Sch C-1'!$D$25</f>
        <v>0</v>
      </c>
      <c r="Q55" s="13">
        <f>'Sch C-1'!$D$26</f>
        <v>0</v>
      </c>
      <c r="R55" s="13">
        <f>'Sch C-1'!$D$28</f>
        <v>0</v>
      </c>
      <c r="S55" s="13">
        <f>'Sch C-1'!$D$29</f>
        <v>0</v>
      </c>
      <c r="T55" s="13">
        <f>'Sch C-1'!$D$30</f>
        <v>0</v>
      </c>
      <c r="U55" s="13">
        <f>'Sch C-1'!$D$32</f>
        <v>0</v>
      </c>
      <c r="V55" s="13">
        <f>'Sch C-1'!$D$33</f>
        <v>0</v>
      </c>
      <c r="W55" s="13">
        <f>'Sch C-1'!$D$34</f>
        <v>0</v>
      </c>
      <c r="X55" s="13">
        <f>'Sch C-1'!$D$37</f>
        <v>0</v>
      </c>
      <c r="Y55" s="13">
        <f>'Sch C-1'!$D$38</f>
        <v>0</v>
      </c>
      <c r="Z55" s="13">
        <f>'Sch C-1'!$D$39</f>
        <v>0</v>
      </c>
      <c r="AA55" s="13">
        <f>'Sch C-1'!$D$40</f>
        <v>0</v>
      </c>
      <c r="AB55" s="13">
        <f>'Sch C-1'!$D$42</f>
        <v>0</v>
      </c>
      <c r="AC55" s="13">
        <f>'Sch C-1'!$D$43</f>
        <v>0</v>
      </c>
      <c r="AD55" s="13">
        <f>'Sch C-1'!$D$44</f>
        <v>0</v>
      </c>
      <c r="AE55" s="13">
        <f>'Sch C-1'!$D$46</f>
        <v>0</v>
      </c>
      <c r="AF55" s="13">
        <f>'Sch C-1'!$D$48</f>
        <v>0</v>
      </c>
      <c r="AG55" s="13">
        <f>'Sch C-1'!$D$49</f>
        <v>0</v>
      </c>
      <c r="AH55" s="13">
        <f>'Sch C-1'!$D$50</f>
        <v>0</v>
      </c>
      <c r="AI55" s="13">
        <f>'Sch C-1'!$D$51</f>
        <v>0</v>
      </c>
      <c r="AJ55" s="13">
        <f>'Sch C-1'!$D$53</f>
        <v>0</v>
      </c>
      <c r="AK55" s="13">
        <f>'Sch C-1'!$D$54</f>
        <v>0</v>
      </c>
      <c r="AL55" s="13">
        <f>'Sch C-1'!$D$55</f>
        <v>0</v>
      </c>
      <c r="AM55" s="13">
        <f>'Sch C-1'!$D$57</f>
        <v>0</v>
      </c>
      <c r="AN55" s="13">
        <f>'Sch C-1'!$D$58</f>
        <v>0</v>
      </c>
      <c r="AO55" s="13">
        <f>'Sch C-1'!$D$59</f>
        <v>0</v>
      </c>
      <c r="AP55" s="13">
        <f>'Sch C-1'!$D$61</f>
        <v>0</v>
      </c>
      <c r="AQ55" s="13">
        <f>'Sch C-1'!$D$62</f>
        <v>0</v>
      </c>
      <c r="AR55" s="13">
        <f>'Sch C-1'!$D$63</f>
        <v>0</v>
      </c>
      <c r="AS55" s="13">
        <f>'Sch C-1'!$D$64</f>
        <v>0</v>
      </c>
      <c r="AT55" s="13">
        <f>'Sch C-1'!$D$68</f>
        <v>0</v>
      </c>
      <c r="AU55" s="13">
        <f>'Sch C-1'!$D$69</f>
        <v>0</v>
      </c>
      <c r="AV55" s="13">
        <f>'Sch C-1'!$D$71</f>
        <v>0</v>
      </c>
      <c r="AW55" s="13">
        <f>'Sch C-1'!$D$72</f>
        <v>0</v>
      </c>
      <c r="AX55" s="13">
        <f>'Sch C-1'!$D$74</f>
        <v>0</v>
      </c>
      <c r="AY55" s="13">
        <f>'Sch C-1'!$D$75</f>
        <v>0</v>
      </c>
      <c r="AZ55" s="13">
        <f>'Sch C-1'!$D$77</f>
        <v>0</v>
      </c>
      <c r="BA55" s="13">
        <f>'Sch C-1'!$D$78</f>
        <v>0</v>
      </c>
    </row>
    <row r="57" spans="1:53" x14ac:dyDescent="0.3">
      <c r="A57" s="12" t="s">
        <v>239</v>
      </c>
    </row>
    <row r="58" spans="1:53" ht="66" x14ac:dyDescent="0.3">
      <c r="A58" s="792" t="s">
        <v>1</v>
      </c>
      <c r="B58" s="792" t="s">
        <v>68</v>
      </c>
      <c r="C58" s="792" t="s">
        <v>240</v>
      </c>
      <c r="D58" s="792" t="s">
        <v>241</v>
      </c>
      <c r="E58" s="792" t="s">
        <v>242</v>
      </c>
      <c r="F58" s="792" t="s">
        <v>243</v>
      </c>
      <c r="G58" s="792" t="s">
        <v>244</v>
      </c>
      <c r="H58" s="792" t="s">
        <v>245</v>
      </c>
      <c r="I58" s="792" t="s">
        <v>246</v>
      </c>
      <c r="J58" s="792" t="s">
        <v>247</v>
      </c>
      <c r="K58" s="792" t="s">
        <v>248</v>
      </c>
      <c r="L58" s="792" t="s">
        <v>249</v>
      </c>
      <c r="M58" s="792" t="s">
        <v>1416</v>
      </c>
      <c r="N58" s="792" t="s">
        <v>250</v>
      </c>
      <c r="O58" s="792" t="s">
        <v>251</v>
      </c>
      <c r="P58" s="792" t="s">
        <v>252</v>
      </c>
      <c r="Q58" s="792" t="s">
        <v>253</v>
      </c>
      <c r="R58" s="792" t="s">
        <v>254</v>
      </c>
      <c r="S58" s="792" t="s">
        <v>255</v>
      </c>
      <c r="T58" s="792" t="s">
        <v>256</v>
      </c>
      <c r="U58" s="792" t="s">
        <v>257</v>
      </c>
      <c r="V58" s="792" t="s">
        <v>258</v>
      </c>
      <c r="W58" s="792" t="s">
        <v>259</v>
      </c>
      <c r="X58" s="792" t="s">
        <v>260</v>
      </c>
      <c r="Y58" s="792" t="s">
        <v>261</v>
      </c>
      <c r="Z58" s="792" t="s">
        <v>262</v>
      </c>
      <c r="AA58" s="792" t="s">
        <v>263</v>
      </c>
      <c r="AB58" s="792" t="s">
        <v>264</v>
      </c>
      <c r="AC58" s="792" t="s">
        <v>265</v>
      </c>
      <c r="AD58" s="792" t="s">
        <v>266</v>
      </c>
      <c r="AE58" s="792" t="s">
        <v>267</v>
      </c>
      <c r="AF58" s="792" t="s">
        <v>268</v>
      </c>
      <c r="AG58" s="792" t="s">
        <v>269</v>
      </c>
      <c r="AH58" s="792" t="s">
        <v>270</v>
      </c>
      <c r="AI58" s="792" t="s">
        <v>271</v>
      </c>
      <c r="AJ58" s="792" t="s">
        <v>272</v>
      </c>
      <c r="AK58" s="792" t="s">
        <v>273</v>
      </c>
      <c r="AL58" s="792" t="s">
        <v>274</v>
      </c>
      <c r="AM58" s="792" t="s">
        <v>275</v>
      </c>
      <c r="AN58" s="792" t="s">
        <v>276</v>
      </c>
      <c r="AO58" s="792" t="s">
        <v>277</v>
      </c>
      <c r="AP58" s="792" t="s">
        <v>278</v>
      </c>
      <c r="AQ58" s="792" t="s">
        <v>279</v>
      </c>
      <c r="AR58" s="792" t="s">
        <v>280</v>
      </c>
      <c r="AS58" s="792" t="s">
        <v>281</v>
      </c>
      <c r="AT58" s="792" t="s">
        <v>282</v>
      </c>
      <c r="AU58" s="792" t="s">
        <v>283</v>
      </c>
      <c r="AV58" s="792" t="s">
        <v>284</v>
      </c>
      <c r="AW58" s="792" t="s">
        <v>285</v>
      </c>
      <c r="AX58" s="792" t="s">
        <v>286</v>
      </c>
      <c r="AY58" s="792" t="s">
        <v>287</v>
      </c>
      <c r="AZ58" s="792" t="s">
        <v>288</v>
      </c>
      <c r="BA58" s="792" t="s">
        <v>289</v>
      </c>
    </row>
    <row r="59" spans="1:53" x14ac:dyDescent="0.3">
      <c r="A59" s="12">
        <f>'Sch A'!$A$5</f>
        <v>0</v>
      </c>
      <c r="B59" s="12">
        <f>'Sch A'!$A$18</f>
        <v>0</v>
      </c>
      <c r="C59" s="13">
        <f>'Sch C-1'!$E$8</f>
        <v>0</v>
      </c>
      <c r="D59" s="13">
        <f>'Sch C-1'!$E$9</f>
        <v>0</v>
      </c>
      <c r="E59" s="13">
        <f>'Sch C-1'!$E$10</f>
        <v>0</v>
      </c>
      <c r="F59" s="13">
        <f>'Sch C-1'!$E$12</f>
        <v>0</v>
      </c>
      <c r="G59" s="13">
        <f>'Sch C-1'!$E$13</f>
        <v>0</v>
      </c>
      <c r="H59" s="13">
        <f>'Sch C-1'!$E$14</f>
        <v>0</v>
      </c>
      <c r="I59" s="13">
        <f>'Sch C-1'!$E$15</f>
        <v>0</v>
      </c>
      <c r="J59" s="13">
        <f>'Sch C-1'!$E$17</f>
        <v>0</v>
      </c>
      <c r="K59" s="13">
        <f>'Sch C-1'!$E$18</f>
        <v>0</v>
      </c>
      <c r="L59" s="13">
        <f>'Sch C-1'!$E$19</f>
        <v>0</v>
      </c>
      <c r="M59" s="13">
        <f>'Sch C-1'!$E$20</f>
        <v>0</v>
      </c>
      <c r="N59" s="13">
        <f>'Sch C-1'!$E$22</f>
        <v>0</v>
      </c>
      <c r="O59" s="13">
        <f>'Sch C-1'!$E$24</f>
        <v>0</v>
      </c>
      <c r="P59" s="13">
        <f>'Sch C-1'!$E$25</f>
        <v>0</v>
      </c>
      <c r="Q59" s="13">
        <f>'Sch C-1'!$E$26</f>
        <v>0</v>
      </c>
      <c r="R59" s="13">
        <f>'Sch C-1'!$E$28</f>
        <v>0</v>
      </c>
      <c r="S59" s="13">
        <f>'Sch C-1'!$E$29</f>
        <v>0</v>
      </c>
      <c r="T59" s="13">
        <f>'Sch C-1'!$E$30</f>
        <v>0</v>
      </c>
      <c r="U59" s="13">
        <f>'Sch C-1'!$E$32</f>
        <v>0</v>
      </c>
      <c r="V59" s="13">
        <f>'Sch C-1'!$E$33</f>
        <v>0</v>
      </c>
      <c r="W59" s="13">
        <f>'Sch C-1'!$E$34</f>
        <v>0</v>
      </c>
      <c r="X59" s="13">
        <f>'Sch C-1'!$E$37</f>
        <v>0</v>
      </c>
      <c r="Y59" s="13">
        <f>'Sch C-1'!$E$38</f>
        <v>0</v>
      </c>
      <c r="Z59" s="13">
        <f>'Sch C-1'!$E$39</f>
        <v>0</v>
      </c>
      <c r="AA59" s="13">
        <f>'Sch C-1'!$E$40</f>
        <v>0</v>
      </c>
      <c r="AB59" s="13">
        <f>'Sch C-1'!$E$42</f>
        <v>0</v>
      </c>
      <c r="AC59" s="13">
        <f>'Sch C-1'!$E$43</f>
        <v>0</v>
      </c>
      <c r="AD59" s="13">
        <f>'Sch C-1'!$E$44</f>
        <v>0</v>
      </c>
      <c r="AE59" s="13">
        <f>'Sch C-1'!$E$46</f>
        <v>0</v>
      </c>
      <c r="AF59" s="13">
        <f>'Sch C-1'!$E$48</f>
        <v>0</v>
      </c>
      <c r="AG59" s="13">
        <f>'Sch C-1'!$E$49</f>
        <v>0</v>
      </c>
      <c r="AH59" s="13">
        <f>'Sch C-1'!$E$50</f>
        <v>0</v>
      </c>
      <c r="AI59" s="13">
        <f>'Sch C-1'!$E$51</f>
        <v>0</v>
      </c>
      <c r="AJ59" s="13">
        <f>'Sch C-1'!$E$53</f>
        <v>0</v>
      </c>
      <c r="AK59" s="13">
        <f>'Sch C-1'!$E$54</f>
        <v>0</v>
      </c>
      <c r="AL59" s="13">
        <f>'Sch C-1'!$E$55</f>
        <v>0</v>
      </c>
      <c r="AM59" s="13">
        <f>'Sch C-1'!$E$57</f>
        <v>0</v>
      </c>
      <c r="AN59" s="13">
        <f>'Sch C-1'!$E$58</f>
        <v>0</v>
      </c>
      <c r="AO59" s="13">
        <f>'Sch C-1'!$E$59</f>
        <v>0</v>
      </c>
      <c r="AP59" s="13">
        <f>'Sch C-1'!$E$61</f>
        <v>0</v>
      </c>
      <c r="AQ59" s="13">
        <f>'Sch C-1'!$E$62</f>
        <v>0</v>
      </c>
      <c r="AR59" s="13">
        <f>'Sch C-1'!$E$63</f>
        <v>0</v>
      </c>
      <c r="AS59" s="13">
        <f>'Sch C-1'!$E$64</f>
        <v>0</v>
      </c>
      <c r="AT59" s="13">
        <f>'Sch C-1'!$E$68</f>
        <v>0</v>
      </c>
      <c r="AU59" s="13">
        <f>'Sch C-1'!$E$69</f>
        <v>0</v>
      </c>
      <c r="AV59" s="13">
        <f>'Sch C-1'!$E$71</f>
        <v>0</v>
      </c>
      <c r="AW59" s="13">
        <f>'Sch C-1'!$E$72</f>
        <v>0</v>
      </c>
      <c r="AX59" s="13">
        <f>'Sch C-1'!$E$74</f>
        <v>0</v>
      </c>
      <c r="AY59" s="13">
        <f>'Sch C-1'!$E$75</f>
        <v>0</v>
      </c>
      <c r="AZ59" s="13">
        <f>'Sch C-1'!$E$77</f>
        <v>0</v>
      </c>
      <c r="BA59" s="13">
        <f>'Sch C-1'!$E$78</f>
        <v>0</v>
      </c>
    </row>
    <row r="61" spans="1:53" x14ac:dyDescent="0.3">
      <c r="A61" s="12" t="s">
        <v>290</v>
      </c>
    </row>
    <row r="62" spans="1:53" ht="66" x14ac:dyDescent="0.3">
      <c r="A62" s="792" t="s">
        <v>1</v>
      </c>
      <c r="B62" s="792" t="s">
        <v>68</v>
      </c>
      <c r="C62" s="792" t="s">
        <v>1332</v>
      </c>
      <c r="D62" s="792" t="s">
        <v>1331</v>
      </c>
      <c r="E62" s="792" t="s">
        <v>1333</v>
      </c>
      <c r="F62" s="792" t="s">
        <v>1334</v>
      </c>
      <c r="G62" s="792" t="s">
        <v>1335</v>
      </c>
      <c r="H62" s="792" t="s">
        <v>1336</v>
      </c>
      <c r="I62" s="792" t="s">
        <v>1337</v>
      </c>
      <c r="J62" s="792" t="s">
        <v>1338</v>
      </c>
      <c r="K62" s="792" t="s">
        <v>1339</v>
      </c>
      <c r="L62" s="792" t="s">
        <v>1340</v>
      </c>
      <c r="M62" s="792" t="s">
        <v>1417</v>
      </c>
      <c r="N62" s="792" t="s">
        <v>1341</v>
      </c>
      <c r="O62" s="792" t="s">
        <v>1342</v>
      </c>
      <c r="P62" s="792" t="s">
        <v>1343</v>
      </c>
      <c r="Q62" s="792" t="s">
        <v>1344</v>
      </c>
      <c r="R62" s="792" t="s">
        <v>1345</v>
      </c>
      <c r="S62" s="792" t="s">
        <v>1346</v>
      </c>
      <c r="T62" s="792" t="s">
        <v>1347</v>
      </c>
      <c r="U62" s="792" t="s">
        <v>1348</v>
      </c>
      <c r="V62" s="792" t="s">
        <v>1349</v>
      </c>
      <c r="W62" s="792" t="s">
        <v>1350</v>
      </c>
      <c r="X62" s="792" t="s">
        <v>1351</v>
      </c>
      <c r="Y62" s="792" t="s">
        <v>1352</v>
      </c>
      <c r="Z62" s="792" t="s">
        <v>1353</v>
      </c>
      <c r="AA62" s="792" t="s">
        <v>1354</v>
      </c>
      <c r="AB62" s="792" t="s">
        <v>1355</v>
      </c>
      <c r="AC62" s="792" t="s">
        <v>1356</v>
      </c>
      <c r="AD62" s="792" t="s">
        <v>1357</v>
      </c>
      <c r="AE62" s="792" t="s">
        <v>1358</v>
      </c>
      <c r="AF62" s="792" t="s">
        <v>1359</v>
      </c>
      <c r="AG62" s="792" t="s">
        <v>1360</v>
      </c>
      <c r="AH62" s="792" t="s">
        <v>1361</v>
      </c>
      <c r="AI62" s="792" t="s">
        <v>1362</v>
      </c>
      <c r="AJ62" s="792" t="s">
        <v>1363</v>
      </c>
      <c r="AK62" s="792" t="s">
        <v>1364</v>
      </c>
      <c r="AL62" s="792" t="s">
        <v>1365</v>
      </c>
      <c r="AM62" s="792" t="s">
        <v>1366</v>
      </c>
      <c r="AN62" s="792" t="s">
        <v>1367</v>
      </c>
      <c r="AO62" s="792" t="s">
        <v>1368</v>
      </c>
      <c r="AP62" s="792" t="s">
        <v>1369</v>
      </c>
      <c r="AQ62" s="792" t="s">
        <v>1370</v>
      </c>
      <c r="AR62" s="792" t="s">
        <v>1371</v>
      </c>
      <c r="AS62" s="792" t="s">
        <v>1372</v>
      </c>
      <c r="AT62" s="792" t="s">
        <v>1324</v>
      </c>
      <c r="AU62" s="792" t="s">
        <v>1325</v>
      </c>
      <c r="AV62" s="792" t="s">
        <v>1326</v>
      </c>
      <c r="AW62" s="792" t="s">
        <v>1327</v>
      </c>
      <c r="AX62" s="792" t="s">
        <v>1328</v>
      </c>
      <c r="AY62" s="792" t="s">
        <v>1329</v>
      </c>
      <c r="AZ62" s="792" t="s">
        <v>1330</v>
      </c>
      <c r="BA62" s="792" t="s">
        <v>678</v>
      </c>
    </row>
    <row r="63" spans="1:53" x14ac:dyDescent="0.3">
      <c r="A63" s="12">
        <f>'Sch A'!$A$5</f>
        <v>0</v>
      </c>
      <c r="B63" s="12">
        <f>'Sch A'!$A$18</f>
        <v>0</v>
      </c>
      <c r="C63" s="13" t="e">
        <f>'Sch C-1'!$H$8</f>
        <v>#N/A</v>
      </c>
      <c r="D63" s="13" t="e">
        <f>'Sch C-1'!$H$9</f>
        <v>#N/A</v>
      </c>
      <c r="E63" s="13" t="e">
        <f>'Sch C-1'!$H$10</f>
        <v>#N/A</v>
      </c>
      <c r="F63" s="13">
        <f>'Sch C-1'!$H$12</f>
        <v>0</v>
      </c>
      <c r="G63" s="13">
        <f>'Sch C-1'!$H$13</f>
        <v>0</v>
      </c>
      <c r="H63" s="13">
        <f>'Sch C-1'!$H$14</f>
        <v>0</v>
      </c>
      <c r="I63" s="13">
        <f>'Sch C-1'!$H$15</f>
        <v>0</v>
      </c>
      <c r="J63" s="13" t="e">
        <f>'Sch C-1'!$H$17</f>
        <v>#N/A</v>
      </c>
      <c r="K63" s="13" t="e">
        <f>'Sch C-1'!$H$18</f>
        <v>#N/A</v>
      </c>
      <c r="L63" s="13" t="e">
        <f>'Sch C-1'!$H$19</f>
        <v>#N/A</v>
      </c>
      <c r="M63" s="13" t="e">
        <f>'Sch C-1'!$H$20</f>
        <v>#N/A</v>
      </c>
      <c r="N63" s="13">
        <f>'Sch C-1'!$H$22</f>
        <v>0</v>
      </c>
      <c r="O63" s="13" t="e">
        <f>'Sch C-1'!$H$24</f>
        <v>#N/A</v>
      </c>
      <c r="P63" s="13" t="e">
        <f>'Sch C-1'!$H$25</f>
        <v>#N/A</v>
      </c>
      <c r="Q63" s="13" t="e">
        <f>'Sch C-1'!$H$26</f>
        <v>#N/A</v>
      </c>
      <c r="R63" s="13" t="e">
        <f>'Sch C-1'!$H$28</f>
        <v>#N/A</v>
      </c>
      <c r="S63" s="13" t="e">
        <f>'Sch C-1'!$H$29</f>
        <v>#N/A</v>
      </c>
      <c r="T63" s="13" t="e">
        <f>'Sch C-1'!$H$30</f>
        <v>#N/A</v>
      </c>
      <c r="U63" s="13" t="e">
        <f>'Sch C-1'!$H$32</f>
        <v>#N/A</v>
      </c>
      <c r="V63" s="13" t="e">
        <f>'Sch C-1'!$H$33</f>
        <v>#N/A</v>
      </c>
      <c r="W63" s="13" t="e">
        <f>'Sch C-1'!$H$34</f>
        <v>#N/A</v>
      </c>
      <c r="X63" s="13">
        <f>'Sch C-1'!$H$37</f>
        <v>0</v>
      </c>
      <c r="Y63" s="13">
        <f>'Sch C-1'!$H$38</f>
        <v>0</v>
      </c>
      <c r="Z63" s="13">
        <f>'Sch C-1'!$H$39</f>
        <v>0</v>
      </c>
      <c r="AA63" s="13">
        <f>'Sch C-1'!$H$40</f>
        <v>0</v>
      </c>
      <c r="AB63" s="13" t="e">
        <f>'Sch C-1'!$H$42</f>
        <v>#N/A</v>
      </c>
      <c r="AC63" s="13" t="e">
        <f>'Sch C-1'!$H$43</f>
        <v>#N/A</v>
      </c>
      <c r="AD63" s="13" t="e">
        <f>'Sch C-1'!$H$44</f>
        <v>#N/A</v>
      </c>
      <c r="AE63" s="13" t="e">
        <f>'Sch C-1'!$H$46</f>
        <v>#N/A</v>
      </c>
      <c r="AF63" s="13" t="e">
        <f>'Sch C-1'!$H$48</f>
        <v>#N/A</v>
      </c>
      <c r="AG63" s="13" t="e">
        <f>'Sch C-1'!$H$49</f>
        <v>#N/A</v>
      </c>
      <c r="AH63" s="13" t="e">
        <f>'Sch C-1'!$H$50</f>
        <v>#N/A</v>
      </c>
      <c r="AI63" s="13" t="e">
        <f>'Sch C-1'!$H$51</f>
        <v>#N/A</v>
      </c>
      <c r="AJ63" s="13" t="e">
        <f>'Sch C-1'!$H$53</f>
        <v>#N/A</v>
      </c>
      <c r="AK63" s="13" t="e">
        <f>'Sch C-1'!$H$54</f>
        <v>#N/A</v>
      </c>
      <c r="AL63" s="13" t="e">
        <f>'Sch C-1'!$H$55</f>
        <v>#N/A</v>
      </c>
      <c r="AM63" s="13" t="e">
        <f>'Sch C-1'!$H$57</f>
        <v>#N/A</v>
      </c>
      <c r="AN63" s="13" t="e">
        <f>'Sch C-1'!$H$58</f>
        <v>#N/A</v>
      </c>
      <c r="AO63" s="13" t="e">
        <f>'Sch C-1'!$H$59</f>
        <v>#N/A</v>
      </c>
      <c r="AP63" s="13" t="e">
        <f>'Sch C-1'!$H$61</f>
        <v>#N/A</v>
      </c>
      <c r="AQ63" s="13" t="e">
        <f>'Sch C-1'!$H$62</f>
        <v>#N/A</v>
      </c>
      <c r="AR63" s="13" t="e">
        <f>'Sch C-1'!$H$63</f>
        <v>#N/A</v>
      </c>
      <c r="AS63" s="13">
        <f>'Sch C-1'!$H$64</f>
        <v>0</v>
      </c>
      <c r="AT63" s="13">
        <f>'Sch C-1'!$H$68</f>
        <v>0</v>
      </c>
      <c r="AU63" s="13">
        <f>'Sch C-1'!$H$69</f>
        <v>0</v>
      </c>
      <c r="AV63" s="13">
        <f>'Sch C-1'!$H$71</f>
        <v>0</v>
      </c>
      <c r="AW63" s="13">
        <f>'Sch C-1'!$H$72</f>
        <v>0</v>
      </c>
      <c r="AX63" s="13">
        <f>'Sch C-1'!$H$74</f>
        <v>0</v>
      </c>
      <c r="AY63" s="13">
        <f>'Sch C-1'!$H$75</f>
        <v>0</v>
      </c>
      <c r="AZ63" s="13">
        <f>'Sch C-1'!$H$77</f>
        <v>0</v>
      </c>
      <c r="BA63" s="13">
        <f>'Sch C-1'!$H$78</f>
        <v>0</v>
      </c>
    </row>
    <row r="64" spans="1:53" x14ac:dyDescent="0.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row>
    <row r="65" spans="1:92" x14ac:dyDescent="0.3">
      <c r="A65" s="12" t="s">
        <v>291</v>
      </c>
    </row>
    <row r="66" spans="1:92" ht="49.5" x14ac:dyDescent="0.3">
      <c r="A66" s="792" t="s">
        <v>1</v>
      </c>
      <c r="B66" s="792" t="s">
        <v>68</v>
      </c>
      <c r="C66" s="792" t="s">
        <v>292</v>
      </c>
      <c r="D66" s="792" t="s">
        <v>293</v>
      </c>
      <c r="E66" s="792" t="s">
        <v>294</v>
      </c>
      <c r="F66" s="792" t="s">
        <v>295</v>
      </c>
      <c r="G66" s="792" t="s">
        <v>296</v>
      </c>
      <c r="H66" s="792" t="s">
        <v>297</v>
      </c>
      <c r="I66" s="792" t="s">
        <v>298</v>
      </c>
      <c r="J66" s="792" t="s">
        <v>299</v>
      </c>
      <c r="K66" s="792" t="s">
        <v>300</v>
      </c>
      <c r="L66" s="792" t="s">
        <v>301</v>
      </c>
      <c r="M66" s="792"/>
      <c r="N66" s="792"/>
      <c r="O66" s="792"/>
      <c r="P66" s="792"/>
      <c r="Q66" s="792"/>
      <c r="R66" s="792"/>
    </row>
    <row r="67" spans="1:92" x14ac:dyDescent="0.3">
      <c r="A67" s="12">
        <f>'Sch A'!$A$5</f>
        <v>0</v>
      </c>
      <c r="B67" s="12">
        <f>'Sch A'!$A$18</f>
        <v>0</v>
      </c>
      <c r="C67" s="13">
        <f>'Sch C-2a'!$C$16</f>
        <v>0</v>
      </c>
      <c r="D67" s="13">
        <f>'Sch C-2a'!$C$17</f>
        <v>0</v>
      </c>
      <c r="E67" s="13">
        <f>'Sch C-2a'!$C$18</f>
        <v>0</v>
      </c>
      <c r="F67" s="13">
        <f>'Sch C-2a'!$C$19</f>
        <v>0</v>
      </c>
      <c r="G67" s="13">
        <f>'Sch C-2a'!$B$20</f>
        <v>0</v>
      </c>
      <c r="H67" s="13">
        <f>'Sch C-2a'!$C$20</f>
        <v>0</v>
      </c>
      <c r="I67" s="13">
        <f>'Sch C-2a'!$D$20</f>
        <v>0</v>
      </c>
      <c r="J67" s="13">
        <f>'Sch C-2a'!$E$20</f>
        <v>0</v>
      </c>
      <c r="K67" s="13">
        <f>'Sch C-2a'!$F$20</f>
        <v>0</v>
      </c>
      <c r="L67" s="13">
        <f>'Sch C-2a'!$G$20</f>
        <v>0</v>
      </c>
      <c r="M67" s="13"/>
      <c r="N67" s="13"/>
      <c r="O67" s="13"/>
      <c r="P67" s="13"/>
      <c r="Q67" s="13"/>
      <c r="R67" s="13"/>
    </row>
    <row r="69" spans="1:92" x14ac:dyDescent="0.3">
      <c r="A69" s="12" t="s">
        <v>302</v>
      </c>
    </row>
    <row r="70" spans="1:92" ht="33" x14ac:dyDescent="0.3">
      <c r="A70" s="792" t="s">
        <v>1</v>
      </c>
      <c r="B70" s="792" t="s">
        <v>68</v>
      </c>
      <c r="C70" s="792" t="s">
        <v>1418</v>
      </c>
      <c r="D70" s="792" t="s">
        <v>303</v>
      </c>
      <c r="E70" s="792" t="s">
        <v>1444</v>
      </c>
      <c r="F70" s="792" t="s">
        <v>1445</v>
      </c>
      <c r="G70" s="792" t="s">
        <v>1446</v>
      </c>
      <c r="H70" s="792" t="s">
        <v>1447</v>
      </c>
      <c r="I70" s="792" t="s">
        <v>1448</v>
      </c>
      <c r="J70" s="792" t="s">
        <v>1449</v>
      </c>
      <c r="K70" s="792" t="s">
        <v>1450</v>
      </c>
      <c r="L70" s="792" t="s">
        <v>1451</v>
      </c>
      <c r="M70" s="792" t="s">
        <v>1452</v>
      </c>
      <c r="N70" s="792" t="s">
        <v>304</v>
      </c>
      <c r="O70" s="792" t="s">
        <v>1453</v>
      </c>
      <c r="P70" s="792" t="s">
        <v>1454</v>
      </c>
      <c r="Q70" s="792" t="s">
        <v>1455</v>
      </c>
      <c r="R70" s="792" t="s">
        <v>1419</v>
      </c>
      <c r="S70" s="792" t="s">
        <v>305</v>
      </c>
      <c r="T70" s="792" t="s">
        <v>1456</v>
      </c>
      <c r="U70" s="792" t="s">
        <v>1457</v>
      </c>
      <c r="V70" s="792" t="s">
        <v>1458</v>
      </c>
      <c r="W70" s="792" t="s">
        <v>1459</v>
      </c>
      <c r="X70" s="792" t="s">
        <v>1460</v>
      </c>
      <c r="Y70" s="792" t="s">
        <v>1461</v>
      </c>
      <c r="Z70" s="792" t="s">
        <v>1462</v>
      </c>
      <c r="AA70" s="792" t="s">
        <v>1463</v>
      </c>
      <c r="AB70" s="792" t="s">
        <v>1464</v>
      </c>
      <c r="AC70" s="792" t="s">
        <v>306</v>
      </c>
      <c r="AD70" s="792" t="s">
        <v>1465</v>
      </c>
      <c r="AE70" s="792" t="s">
        <v>1466</v>
      </c>
      <c r="AF70" s="792" t="s">
        <v>1467</v>
      </c>
      <c r="AG70" s="792" t="s">
        <v>1420</v>
      </c>
      <c r="AH70" s="792" t="s">
        <v>307</v>
      </c>
      <c r="AI70" s="792" t="s">
        <v>1468</v>
      </c>
      <c r="AJ70" s="792" t="s">
        <v>1469</v>
      </c>
      <c r="AK70" s="792" t="s">
        <v>1470</v>
      </c>
      <c r="AL70" s="792" t="s">
        <v>1471</v>
      </c>
      <c r="AM70" s="792" t="s">
        <v>1472</v>
      </c>
      <c r="AN70" s="792" t="s">
        <v>1473</v>
      </c>
      <c r="AO70" s="792" t="s">
        <v>1474</v>
      </c>
      <c r="AP70" s="792" t="s">
        <v>1475</v>
      </c>
      <c r="AQ70" s="792" t="s">
        <v>1476</v>
      </c>
      <c r="AR70" s="792" t="s">
        <v>308</v>
      </c>
      <c r="AS70" s="792" t="s">
        <v>1477</v>
      </c>
      <c r="AT70" s="792" t="s">
        <v>1478</v>
      </c>
      <c r="AU70" s="792" t="s">
        <v>1479</v>
      </c>
      <c r="AV70" s="792" t="s">
        <v>1421</v>
      </c>
      <c r="AW70" s="792" t="s">
        <v>309</v>
      </c>
      <c r="AX70" s="792" t="s">
        <v>1480</v>
      </c>
      <c r="AY70" s="792" t="s">
        <v>1481</v>
      </c>
      <c r="AZ70" s="792" t="s">
        <v>1482</v>
      </c>
      <c r="BA70" s="792" t="s">
        <v>1483</v>
      </c>
      <c r="BB70" s="792" t="s">
        <v>1484</v>
      </c>
      <c r="BC70" s="792" t="s">
        <v>1485</v>
      </c>
      <c r="BD70" s="792" t="s">
        <v>1486</v>
      </c>
      <c r="BE70" s="792" t="s">
        <v>1487</v>
      </c>
      <c r="BF70" s="792" t="s">
        <v>1488</v>
      </c>
      <c r="BG70" s="792" t="s">
        <v>310</v>
      </c>
      <c r="BH70" s="792" t="s">
        <v>1489</v>
      </c>
      <c r="BI70" s="792" t="s">
        <v>1490</v>
      </c>
      <c r="BJ70" s="792" t="s">
        <v>1491</v>
      </c>
      <c r="BK70" s="792" t="s">
        <v>1813</v>
      </c>
      <c r="BL70" s="792" t="s">
        <v>1814</v>
      </c>
      <c r="BM70" s="792" t="s">
        <v>1815</v>
      </c>
      <c r="BN70" s="792" t="s">
        <v>1816</v>
      </c>
      <c r="BO70" s="792" t="s">
        <v>1817</v>
      </c>
      <c r="BP70" s="792" t="s">
        <v>1818</v>
      </c>
      <c r="BQ70" s="792" t="s">
        <v>1819</v>
      </c>
      <c r="BR70" s="792" t="s">
        <v>1820</v>
      </c>
      <c r="BS70" s="792" t="s">
        <v>1821</v>
      </c>
      <c r="BT70" s="792" t="s">
        <v>1822</v>
      </c>
      <c r="BU70" s="792" t="s">
        <v>1823</v>
      </c>
      <c r="BV70" s="792" t="s">
        <v>1824</v>
      </c>
      <c r="BW70" s="792" t="s">
        <v>1825</v>
      </c>
      <c r="BX70" s="792" t="s">
        <v>1826</v>
      </c>
      <c r="BY70" s="792" t="s">
        <v>1827</v>
      </c>
      <c r="BZ70" s="792" t="s">
        <v>1828</v>
      </c>
      <c r="CA70" s="792" t="s">
        <v>1829</v>
      </c>
      <c r="CB70" s="792" t="s">
        <v>1830</v>
      </c>
      <c r="CC70" s="792" t="s">
        <v>1831</v>
      </c>
      <c r="CD70" s="792" t="s">
        <v>1832</v>
      </c>
      <c r="CE70" s="792" t="s">
        <v>1833</v>
      </c>
      <c r="CF70" s="792" t="s">
        <v>1834</v>
      </c>
      <c r="CG70" s="792" t="s">
        <v>1835</v>
      </c>
      <c r="CH70" s="792" t="s">
        <v>1836</v>
      </c>
      <c r="CI70" s="792" t="s">
        <v>1837</v>
      </c>
      <c r="CJ70" s="792" t="s">
        <v>1838</v>
      </c>
      <c r="CK70" s="792" t="s">
        <v>1839</v>
      </c>
      <c r="CL70" s="792" t="s">
        <v>1840</v>
      </c>
      <c r="CM70" s="792" t="s">
        <v>1841</v>
      </c>
      <c r="CN70" s="792" t="s">
        <v>1842</v>
      </c>
    </row>
    <row r="71" spans="1:92" x14ac:dyDescent="0.3">
      <c r="A71" s="12">
        <f>'Sch A'!$A$5</f>
        <v>0</v>
      </c>
      <c r="B71" s="12">
        <f>'Sch A'!$A$18</f>
        <v>0</v>
      </c>
      <c r="C71" s="12">
        <f>'Sch D-5'!$B$5</f>
        <v>0</v>
      </c>
      <c r="D71" s="13">
        <f>'Sch D-5'!$B$7</f>
        <v>0</v>
      </c>
      <c r="E71" s="13">
        <f>'Sch D-5'!$B$10</f>
        <v>0</v>
      </c>
      <c r="F71" s="13">
        <f>'Sch D-5'!$B$11</f>
        <v>0</v>
      </c>
      <c r="G71" s="13">
        <f>'Sch D-5'!$B$12</f>
        <v>0</v>
      </c>
      <c r="H71" s="13">
        <f>'Sch D-5'!$B$13</f>
        <v>0</v>
      </c>
      <c r="I71" s="13">
        <f>'Sch D-5'!$B$14</f>
        <v>0</v>
      </c>
      <c r="J71" s="13">
        <f>'Sch D-5'!$B$15</f>
        <v>0</v>
      </c>
      <c r="K71" s="13">
        <f>'Sch D-5'!$B$16</f>
        <v>0</v>
      </c>
      <c r="L71" s="13">
        <f>'Sch D-5'!$B$17</f>
        <v>0</v>
      </c>
      <c r="M71" s="13">
        <f>'Sch D-5'!$B$18</f>
        <v>0</v>
      </c>
      <c r="N71" s="13">
        <f>'Sch D-5'!$B$20</f>
        <v>0</v>
      </c>
      <c r="O71" s="13">
        <f>'Sch D-5'!$B$22</f>
        <v>0</v>
      </c>
      <c r="P71" s="13">
        <f>'Sch D-5'!$B$24</f>
        <v>0</v>
      </c>
      <c r="Q71" s="13">
        <f>'Sch D-5'!$B$25</f>
        <v>0</v>
      </c>
      <c r="R71" s="12">
        <f>'Sch D-5'!$C$5</f>
        <v>0</v>
      </c>
      <c r="S71" s="13">
        <f>'Sch D-5'!$C$7</f>
        <v>0</v>
      </c>
      <c r="T71" s="13">
        <f>'Sch D-5'!$C$10</f>
        <v>0</v>
      </c>
      <c r="U71" s="13">
        <f>'Sch D-5'!$C$11</f>
        <v>0</v>
      </c>
      <c r="V71" s="13">
        <f>'Sch D-5'!$C$12</f>
        <v>0</v>
      </c>
      <c r="W71" s="13">
        <f>'Sch D-5'!$C$13</f>
        <v>0</v>
      </c>
      <c r="X71" s="13">
        <f>'Sch D-5'!$C$14</f>
        <v>0</v>
      </c>
      <c r="Y71" s="13">
        <f>'Sch D-5'!$C$15</f>
        <v>0</v>
      </c>
      <c r="Z71" s="13">
        <f>'Sch D-5'!$C$16</f>
        <v>0</v>
      </c>
      <c r="AA71" s="13">
        <f>'Sch D-5'!$C$17</f>
        <v>0</v>
      </c>
      <c r="AB71" s="13">
        <f>'Sch D-5'!$C$18</f>
        <v>0</v>
      </c>
      <c r="AC71" s="13">
        <f>'Sch D-5'!$C$20</f>
        <v>0</v>
      </c>
      <c r="AD71" s="13">
        <f>'Sch D-5'!$C$22</f>
        <v>0</v>
      </c>
      <c r="AE71" s="13">
        <f>'Sch D-5'!$C$24</f>
        <v>0</v>
      </c>
      <c r="AF71" s="13">
        <f>'Sch D-5'!$C$25</f>
        <v>0</v>
      </c>
      <c r="AG71" s="12">
        <f>'Sch D-5'!$D$5</f>
        <v>0</v>
      </c>
      <c r="AH71" s="13">
        <f>'Sch D-5'!$D$7</f>
        <v>0</v>
      </c>
      <c r="AI71" s="13">
        <f>'Sch D-5'!$D$10</f>
        <v>0</v>
      </c>
      <c r="AJ71" s="13">
        <f>'Sch D-5'!$D$11</f>
        <v>0</v>
      </c>
      <c r="AK71" s="13">
        <f>'Sch D-5'!$D$12</f>
        <v>0</v>
      </c>
      <c r="AL71" s="13">
        <f>'Sch D-5'!$D$13</f>
        <v>0</v>
      </c>
      <c r="AM71" s="13">
        <f>'Sch D-5'!$D$14</f>
        <v>0</v>
      </c>
      <c r="AN71" s="13">
        <f>'Sch D-5'!$D$15</f>
        <v>0</v>
      </c>
      <c r="AO71" s="13">
        <f>'Sch D-5'!$D$16</f>
        <v>0</v>
      </c>
      <c r="AP71" s="13">
        <f>'Sch D-5'!$D$17</f>
        <v>0</v>
      </c>
      <c r="AQ71" s="13">
        <f>'Sch D-5'!$D$18</f>
        <v>0</v>
      </c>
      <c r="AR71" s="13">
        <f>'Sch D-5'!$D$20</f>
        <v>0</v>
      </c>
      <c r="AS71" s="13">
        <f>'Sch D-5'!$D$22</f>
        <v>0</v>
      </c>
      <c r="AT71" s="13">
        <f>'Sch D-5'!$D$24</f>
        <v>0</v>
      </c>
      <c r="AU71" s="13">
        <f>'Sch D-5'!$D$25</f>
        <v>0</v>
      </c>
      <c r="AV71" s="12">
        <f>'Sch D-5'!$E$5</f>
        <v>0</v>
      </c>
      <c r="AW71" s="13">
        <f>'Sch D-5'!$E$7</f>
        <v>0</v>
      </c>
      <c r="AX71" s="13">
        <f>'Sch D-5'!$E$10</f>
        <v>0</v>
      </c>
      <c r="AY71" s="13">
        <f>'Sch D-5'!$E$11</f>
        <v>0</v>
      </c>
      <c r="AZ71" s="13">
        <f>'Sch D-5'!$E$12</f>
        <v>0</v>
      </c>
      <c r="BA71" s="13">
        <f>'Sch D-5'!$E$13</f>
        <v>0</v>
      </c>
      <c r="BB71" s="13">
        <f>'Sch D-5'!$E$14</f>
        <v>0</v>
      </c>
      <c r="BC71" s="13">
        <f>'Sch D-5'!$E$15</f>
        <v>0</v>
      </c>
      <c r="BD71" s="13">
        <f>'Sch D-5'!$E$16</f>
        <v>0</v>
      </c>
      <c r="BE71" s="13">
        <f>'Sch D-5'!$E$17</f>
        <v>0</v>
      </c>
      <c r="BF71" s="13">
        <f>'Sch D-5'!$E$18</f>
        <v>0</v>
      </c>
      <c r="BG71" s="13">
        <f>'Sch D-5'!$E$20</f>
        <v>0</v>
      </c>
      <c r="BH71" s="13">
        <f>'Sch D-5'!$E$22</f>
        <v>0</v>
      </c>
      <c r="BI71" s="13">
        <f>'Sch D-5'!$E$24</f>
        <v>0</v>
      </c>
      <c r="BJ71" s="13">
        <f>'Sch D-5'!$E$25</f>
        <v>0</v>
      </c>
      <c r="BK71" s="12">
        <f>'Sch D-5'!$F$5</f>
        <v>0</v>
      </c>
      <c r="BL71" s="13">
        <f>'Sch D-5'!$F$7</f>
        <v>0</v>
      </c>
      <c r="BM71" s="13">
        <f>'Sch D-5'!$F$10</f>
        <v>0</v>
      </c>
      <c r="BN71" s="13">
        <f>'Sch D-5'!$F$11</f>
        <v>0</v>
      </c>
      <c r="BO71" s="13">
        <f>'Sch D-5'!$F$12</f>
        <v>0</v>
      </c>
      <c r="BP71" s="13">
        <f>'Sch D-5'!$F$13</f>
        <v>0</v>
      </c>
      <c r="BQ71" s="13">
        <f>'Sch D-5'!$F$14</f>
        <v>0</v>
      </c>
      <c r="BR71" s="13">
        <f>'Sch D-5'!$F$15</f>
        <v>0</v>
      </c>
      <c r="BS71" s="13">
        <f>'Sch D-5'!$F$16</f>
        <v>0</v>
      </c>
      <c r="BT71" s="13">
        <f>'Sch D-5'!$F$17</f>
        <v>0</v>
      </c>
      <c r="BU71" s="13">
        <f>'Sch D-5'!$F$18</f>
        <v>0</v>
      </c>
      <c r="BV71" s="13">
        <f>'Sch D-5'!$F$20</f>
        <v>0</v>
      </c>
      <c r="BW71" s="13">
        <f>'Sch D-5'!$F$22</f>
        <v>0</v>
      </c>
      <c r="BX71" s="13">
        <f>'Sch D-5'!$F$24</f>
        <v>0</v>
      </c>
      <c r="BY71" s="13">
        <f>'Sch D-5'!$F$25</f>
        <v>0</v>
      </c>
      <c r="BZ71" s="12">
        <f>'Sch D-5'!$G$5</f>
        <v>0</v>
      </c>
      <c r="CA71" s="13">
        <f>'Sch D-5'!$G$7</f>
        <v>0</v>
      </c>
      <c r="CB71" s="13">
        <f>'Sch D-5'!$G$10</f>
        <v>0</v>
      </c>
      <c r="CC71" s="13">
        <f>'Sch D-5'!$G$11</f>
        <v>0</v>
      </c>
      <c r="CD71" s="13">
        <f>'Sch D-5'!$G$12</f>
        <v>0</v>
      </c>
      <c r="CE71" s="13">
        <f>'Sch D-5'!$G$13</f>
        <v>0</v>
      </c>
      <c r="CF71" s="13">
        <f>'Sch D-5'!$G$14</f>
        <v>0</v>
      </c>
      <c r="CG71" s="13">
        <f>'Sch D-5'!$G$15</f>
        <v>0</v>
      </c>
      <c r="CH71" s="13">
        <f>'Sch D-5'!$G$16</f>
        <v>0</v>
      </c>
      <c r="CI71" s="13">
        <f>'Sch D-5'!$G$17</f>
        <v>0</v>
      </c>
      <c r="CJ71" s="13">
        <f>'Sch D-5'!$G$18</f>
        <v>0</v>
      </c>
      <c r="CK71" s="13">
        <f>'Sch D-5'!$G$20</f>
        <v>0</v>
      </c>
      <c r="CL71" s="13">
        <f>'Sch D-5'!$G$22</f>
        <v>0</v>
      </c>
      <c r="CM71" s="13">
        <f>'Sch D-5'!$G$24</f>
        <v>0</v>
      </c>
      <c r="CN71" s="13">
        <f>'Sch D-5'!$G$25</f>
        <v>0</v>
      </c>
    </row>
    <row r="72" spans="1:92" x14ac:dyDescent="0.3">
      <c r="D72" s="13"/>
      <c r="E72" s="13"/>
      <c r="G72" s="13"/>
      <c r="H72" s="13"/>
      <c r="J72" s="13"/>
      <c r="K72" s="13"/>
      <c r="M72" s="13"/>
      <c r="N72" s="13"/>
    </row>
    <row r="73" spans="1:92" x14ac:dyDescent="0.3">
      <c r="A73" s="12" t="s">
        <v>311</v>
      </c>
    </row>
    <row r="74" spans="1:92" ht="33" x14ac:dyDescent="0.3">
      <c r="A74" s="792" t="s">
        <v>1</v>
      </c>
      <c r="B74" s="792" t="s">
        <v>68</v>
      </c>
      <c r="C74" s="792" t="s">
        <v>312</v>
      </c>
      <c r="D74" s="794" t="s">
        <v>313</v>
      </c>
      <c r="E74" s="792" t="s">
        <v>314</v>
      </c>
    </row>
    <row r="75" spans="1:92" x14ac:dyDescent="0.3">
      <c r="A75" s="12">
        <f>'Sch A'!$A$5</f>
        <v>0</v>
      </c>
      <c r="B75" s="12">
        <f>'Sch A'!$A$18</f>
        <v>0</v>
      </c>
      <c r="C75" s="13">
        <f>'Sch E'!$D$6</f>
        <v>0</v>
      </c>
      <c r="D75" s="13">
        <f>'Sch E'!$C$10</f>
        <v>0</v>
      </c>
      <c r="E75" s="13">
        <f>'Sch E'!$D$11</f>
        <v>0</v>
      </c>
    </row>
    <row r="77" spans="1:92" x14ac:dyDescent="0.3">
      <c r="A77" s="12" t="s">
        <v>1865</v>
      </c>
    </row>
    <row r="78" spans="1:92" ht="49.5" x14ac:dyDescent="0.3">
      <c r="A78" s="792" t="s">
        <v>1</v>
      </c>
      <c r="B78" s="792" t="s">
        <v>68</v>
      </c>
      <c r="C78" s="792" t="s">
        <v>1867</v>
      </c>
      <c r="D78" s="792"/>
      <c r="E78" s="792" t="s">
        <v>1866</v>
      </c>
      <c r="F78" s="792"/>
      <c r="G78" s="792" t="s">
        <v>1868</v>
      </c>
      <c r="H78" s="792"/>
      <c r="I78" s="792" t="s">
        <v>1869</v>
      </c>
      <c r="J78" s="792"/>
      <c r="K78" s="792" t="s">
        <v>1870</v>
      </c>
      <c r="L78" s="792"/>
      <c r="M78" s="792" t="s">
        <v>1871</v>
      </c>
      <c r="N78" s="792"/>
      <c r="O78" s="792" t="s">
        <v>1868</v>
      </c>
      <c r="P78" s="792"/>
      <c r="Q78" s="792" t="s">
        <v>1867</v>
      </c>
      <c r="R78" s="792"/>
      <c r="S78" s="792" t="s">
        <v>1872</v>
      </c>
      <c r="T78" s="792"/>
      <c r="U78" s="792" t="s">
        <v>1873</v>
      </c>
      <c r="V78" s="792"/>
      <c r="W78" s="792" t="s">
        <v>1874</v>
      </c>
      <c r="X78" s="792"/>
      <c r="Y78" s="792" t="s">
        <v>1875</v>
      </c>
      <c r="Z78" s="792"/>
      <c r="AA78" s="792" t="s">
        <v>1876</v>
      </c>
      <c r="AB78" s="792"/>
      <c r="AC78" s="792" t="s">
        <v>1873</v>
      </c>
      <c r="AD78" s="792"/>
    </row>
    <row r="79" spans="1:92" x14ac:dyDescent="0.3">
      <c r="A79" s="12">
        <f>'Sch A'!$A$5</f>
        <v>0</v>
      </c>
      <c r="B79" s="12">
        <f>'Sch A'!$A$18</f>
        <v>0</v>
      </c>
      <c r="C79" s="13" cm="1">
        <f t="array" ref="C79:D79">'Sch I'!$C8:$D8</f>
        <v>0</v>
      </c>
      <c r="D79" s="12">
        <v>0</v>
      </c>
      <c r="E79" s="13" cm="1">
        <f t="array" ref="E79:F79">'Sch I'!$C9:$D9</f>
        <v>0</v>
      </c>
      <c r="F79" s="12">
        <v>0</v>
      </c>
      <c r="G79" s="13" cm="1">
        <f t="array" ref="G79:H79">'Sch I'!$C10:$D10</f>
        <v>0</v>
      </c>
      <c r="H79" s="12">
        <v>0</v>
      </c>
      <c r="I79" s="13" cm="1">
        <f t="array" ref="I79:J79">'Sch I'!$C11:$D11</f>
        <v>0</v>
      </c>
      <c r="J79" s="12">
        <v>0</v>
      </c>
      <c r="K79" s="13" cm="1">
        <f t="array" ref="K79:L79">'Sch I'!$C13:$D13</f>
        <v>0</v>
      </c>
      <c r="L79" s="12">
        <v>0</v>
      </c>
      <c r="M79" s="13" cm="1">
        <f t="array" ref="M79:N79">'Sch I'!$C14:$D14</f>
        <v>0</v>
      </c>
      <c r="N79" s="12">
        <v>0</v>
      </c>
      <c r="O79" s="13" cm="1">
        <f t="array" ref="O79:P79">'Sch I'!$C15:$D15</f>
        <v>0</v>
      </c>
      <c r="P79" s="12">
        <v>0</v>
      </c>
      <c r="Q79" s="13" cm="1">
        <f t="array" ref="Q79:R79">'Sch I'!$C55:$D55</f>
        <v>0</v>
      </c>
      <c r="R79" s="12">
        <v>0</v>
      </c>
      <c r="S79" s="13" cm="1">
        <f t="array" ref="S79:T79">'Sch I'!$C56:$D56</f>
        <v>0</v>
      </c>
      <c r="T79" s="12">
        <v>0</v>
      </c>
      <c r="U79" s="13" cm="1">
        <f t="array" ref="U79:V79">'Sch I'!$C57:$D57</f>
        <v>0</v>
      </c>
      <c r="V79" s="12">
        <v>0</v>
      </c>
      <c r="W79" s="13" cm="1">
        <f t="array" ref="W79:X79">'Sch I'!$C58:$D58</f>
        <v>0</v>
      </c>
      <c r="X79" s="12">
        <v>0</v>
      </c>
      <c r="Y79" s="13" cm="1">
        <f t="array" ref="Y79:Z79">'Sch I'!$C60:$D60</f>
        <v>0</v>
      </c>
      <c r="Z79" s="12">
        <v>0</v>
      </c>
      <c r="AA79" s="13" cm="1">
        <f t="array" ref="AA79:AB79">'Sch I'!$C61:$D61</f>
        <v>0</v>
      </c>
      <c r="AB79" s="12">
        <v>0</v>
      </c>
      <c r="AC79" s="13" cm="1">
        <f t="array" ref="AC79:AD79">'Sch I'!$C62:$D62</f>
        <v>0</v>
      </c>
      <c r="AD79" s="12">
        <v>0</v>
      </c>
    </row>
    <row r="81" spans="1:74" x14ac:dyDescent="0.3">
      <c r="A81" s="795" t="s">
        <v>2171</v>
      </c>
      <c r="B81" s="795"/>
    </row>
    <row r="82" spans="1:74" ht="49.5" x14ac:dyDescent="0.3">
      <c r="A82" s="792" t="s">
        <v>1</v>
      </c>
      <c r="B82" s="792" t="s">
        <v>68</v>
      </c>
      <c r="C82" s="792" t="s">
        <v>2172</v>
      </c>
      <c r="D82" s="792" t="s">
        <v>2173</v>
      </c>
      <c r="E82" s="792" t="s">
        <v>2174</v>
      </c>
      <c r="F82" s="792" t="s">
        <v>2175</v>
      </c>
      <c r="G82" s="792" t="s">
        <v>2176</v>
      </c>
      <c r="H82" s="792" t="s">
        <v>2177</v>
      </c>
      <c r="I82" s="792" t="s">
        <v>2178</v>
      </c>
      <c r="J82" s="792" t="s">
        <v>2179</v>
      </c>
      <c r="K82" s="792" t="s">
        <v>2180</v>
      </c>
      <c r="L82" s="792" t="s">
        <v>2199</v>
      </c>
      <c r="M82" s="792" t="s">
        <v>2200</v>
      </c>
      <c r="N82" s="792" t="s">
        <v>2201</v>
      </c>
      <c r="O82" s="792" t="s">
        <v>2181</v>
      </c>
      <c r="P82" s="792" t="s">
        <v>2182</v>
      </c>
      <c r="Q82" s="792" t="s">
        <v>2183</v>
      </c>
      <c r="R82" s="792" t="s">
        <v>2184</v>
      </c>
      <c r="S82" s="792" t="s">
        <v>2185</v>
      </c>
      <c r="T82" s="792" t="s">
        <v>2186</v>
      </c>
      <c r="U82" s="792" t="s">
        <v>2187</v>
      </c>
      <c r="V82" s="792" t="s">
        <v>2188</v>
      </c>
      <c r="W82" s="792" t="s">
        <v>2189</v>
      </c>
      <c r="X82" s="792" t="s">
        <v>2202</v>
      </c>
      <c r="Y82" s="792" t="s">
        <v>2203</v>
      </c>
      <c r="Z82" s="792" t="s">
        <v>2204</v>
      </c>
      <c r="AA82" s="792" t="s">
        <v>2190</v>
      </c>
      <c r="AB82" s="792" t="s">
        <v>2191</v>
      </c>
      <c r="AC82" s="792" t="s">
        <v>2192</v>
      </c>
      <c r="AD82" s="792" t="s">
        <v>2193</v>
      </c>
      <c r="AE82" s="792" t="s">
        <v>2194</v>
      </c>
      <c r="AF82" s="792" t="s">
        <v>2195</v>
      </c>
      <c r="AG82" s="792" t="s">
        <v>2196</v>
      </c>
      <c r="AH82" s="792" t="s">
        <v>2197</v>
      </c>
      <c r="AI82" s="792" t="s">
        <v>2198</v>
      </c>
      <c r="AJ82" s="792" t="s">
        <v>2205</v>
      </c>
      <c r="AK82" s="792" t="s">
        <v>2206</v>
      </c>
      <c r="AL82" s="792" t="s">
        <v>2207</v>
      </c>
      <c r="AM82" s="792" t="s">
        <v>2208</v>
      </c>
      <c r="AN82" s="792" t="s">
        <v>2209</v>
      </c>
      <c r="AO82" s="792" t="s">
        <v>2210</v>
      </c>
      <c r="AP82" s="792" t="s">
        <v>2211</v>
      </c>
      <c r="AQ82" s="792" t="s">
        <v>2212</v>
      </c>
      <c r="AR82" s="792" t="s">
        <v>2213</v>
      </c>
      <c r="AS82" s="792" t="s">
        <v>2214</v>
      </c>
      <c r="AT82" s="792" t="s">
        <v>2215</v>
      </c>
      <c r="AU82" s="792" t="s">
        <v>2216</v>
      </c>
      <c r="AV82" s="792" t="s">
        <v>2217</v>
      </c>
      <c r="AW82" s="792" t="s">
        <v>2218</v>
      </c>
      <c r="AX82" s="792" t="s">
        <v>2219</v>
      </c>
      <c r="AY82" s="792" t="s">
        <v>2220</v>
      </c>
      <c r="AZ82" s="792" t="s">
        <v>2221</v>
      </c>
      <c r="BA82" s="792" t="s">
        <v>2222</v>
      </c>
      <c r="BB82" s="792" t="s">
        <v>2223</v>
      </c>
      <c r="BC82" s="792" t="s">
        <v>2224</v>
      </c>
      <c r="BD82" s="792" t="s">
        <v>2225</v>
      </c>
      <c r="BE82" s="792" t="s">
        <v>2226</v>
      </c>
      <c r="BF82" s="792" t="s">
        <v>2227</v>
      </c>
      <c r="BG82" s="792" t="s">
        <v>2228</v>
      </c>
      <c r="BH82" s="792" t="s">
        <v>2229</v>
      </c>
      <c r="BI82" s="792" t="s">
        <v>2230</v>
      </c>
      <c r="BJ82" s="792" t="s">
        <v>2231</v>
      </c>
      <c r="BK82" s="792" t="s">
        <v>2232</v>
      </c>
      <c r="BL82" s="792" t="s">
        <v>2233</v>
      </c>
      <c r="BM82" s="792" t="s">
        <v>2234</v>
      </c>
      <c r="BN82" s="792" t="s">
        <v>2235</v>
      </c>
      <c r="BO82" s="792" t="s">
        <v>2236</v>
      </c>
      <c r="BP82" s="792" t="s">
        <v>2237</v>
      </c>
      <c r="BQ82" s="792" t="s">
        <v>2238</v>
      </c>
      <c r="BR82" s="792" t="s">
        <v>2239</v>
      </c>
      <c r="BS82" s="792" t="s">
        <v>2240</v>
      </c>
      <c r="BT82" s="792" t="s">
        <v>2241</v>
      </c>
      <c r="BU82" s="792" t="s">
        <v>2242</v>
      </c>
      <c r="BV82" s="792" t="s">
        <v>2243</v>
      </c>
    </row>
    <row r="83" spans="1:74" x14ac:dyDescent="0.3">
      <c r="A83" s="12">
        <f>'Sch A'!$A$5</f>
        <v>0</v>
      </c>
      <c r="B83" s="12">
        <f>'Sch A'!$A$18</f>
        <v>0</v>
      </c>
      <c r="C83" s="1448">
        <f>'Sch J'!$A23</f>
        <v>0</v>
      </c>
      <c r="D83" s="1449">
        <f>'Sch J'!$B23</f>
        <v>0</v>
      </c>
      <c r="E83" s="1450">
        <f>'Sch J'!$D23</f>
        <v>0</v>
      </c>
      <c r="F83" s="1450">
        <f>'Sch J'!$E23</f>
        <v>0</v>
      </c>
      <c r="G83" s="1450">
        <f>'Sch J'!$F23</f>
        <v>0</v>
      </c>
      <c r="H83" s="1450">
        <f>'Sch J'!$G23</f>
        <v>0</v>
      </c>
      <c r="I83" s="1450">
        <f>'Sch J'!$H23</f>
        <v>0</v>
      </c>
      <c r="J83" s="1450">
        <f>'Sch J'!$I23</f>
        <v>0</v>
      </c>
      <c r="K83" s="1450">
        <f>'Sch J'!$J23</f>
        <v>0</v>
      </c>
      <c r="L83" s="1450">
        <f>'Sch J'!$K23</f>
        <v>0</v>
      </c>
      <c r="M83" s="1450">
        <f>'Sch J'!$L23</f>
        <v>0</v>
      </c>
      <c r="N83" s="1450">
        <f>'Sch J'!$M23</f>
        <v>0</v>
      </c>
      <c r="O83" s="1451">
        <f>'Sch J'!$A24</f>
        <v>0</v>
      </c>
      <c r="P83" s="1449">
        <f>'Sch J'!$B24</f>
        <v>0</v>
      </c>
      <c r="Q83" s="1450">
        <f>'Sch J'!$D24</f>
        <v>0</v>
      </c>
      <c r="R83" s="1450">
        <f>'Sch J'!$E24</f>
        <v>0</v>
      </c>
      <c r="S83" s="1450">
        <f>'Sch J'!$F24</f>
        <v>0</v>
      </c>
      <c r="T83" s="1450">
        <f>'Sch J'!$G24</f>
        <v>0</v>
      </c>
      <c r="U83" s="1450">
        <f>'Sch J'!$H24</f>
        <v>0</v>
      </c>
      <c r="V83" s="1450">
        <f>'Sch J'!$I24</f>
        <v>0</v>
      </c>
      <c r="W83" s="1450">
        <f>'Sch J'!$J24</f>
        <v>0</v>
      </c>
      <c r="X83" s="1450">
        <f>'Sch J'!$K24</f>
        <v>0</v>
      </c>
      <c r="Y83" s="1450">
        <f>'Sch J'!$L24</f>
        <v>0</v>
      </c>
      <c r="Z83" s="1450">
        <f>'Sch J'!$M24</f>
        <v>0</v>
      </c>
      <c r="AA83" s="1451">
        <f>'Sch J'!$A25</f>
        <v>0</v>
      </c>
      <c r="AB83" s="1449">
        <f>'Sch J'!$B25</f>
        <v>0</v>
      </c>
      <c r="AC83" s="1450">
        <f>'Sch J'!$D25</f>
        <v>0</v>
      </c>
      <c r="AD83" s="1450">
        <f>'Sch J'!$E25</f>
        <v>0</v>
      </c>
      <c r="AE83" s="1450">
        <f>'Sch J'!$F25</f>
        <v>0</v>
      </c>
      <c r="AF83" s="1450">
        <f>'Sch J'!$G25</f>
        <v>0</v>
      </c>
      <c r="AG83" s="1450">
        <f>'Sch J'!$H25</f>
        <v>0</v>
      </c>
      <c r="AH83" s="1450">
        <f>'Sch J'!$I25</f>
        <v>0</v>
      </c>
      <c r="AI83" s="1450">
        <f>'Sch J'!$J25</f>
        <v>0</v>
      </c>
      <c r="AJ83" s="1450">
        <f>'Sch J'!$K25</f>
        <v>0</v>
      </c>
      <c r="AK83" s="1450">
        <f>'Sch J'!$L25</f>
        <v>0</v>
      </c>
      <c r="AL83" s="1450">
        <f>'Sch J'!$M25</f>
        <v>0</v>
      </c>
      <c r="AM83" s="1451">
        <f>'Sch J'!$A26</f>
        <v>0</v>
      </c>
      <c r="AN83" s="1449">
        <f>'Sch J'!$B26</f>
        <v>0</v>
      </c>
      <c r="AO83" s="1450">
        <f>'Sch J'!$D26</f>
        <v>0</v>
      </c>
      <c r="AP83" s="1450">
        <f>'Sch J'!$E26</f>
        <v>0</v>
      </c>
      <c r="AQ83" s="1450">
        <f>'Sch J'!$F26</f>
        <v>0</v>
      </c>
      <c r="AR83" s="1450">
        <f>'Sch J'!$G26</f>
        <v>0</v>
      </c>
      <c r="AS83" s="1450">
        <f>'Sch J'!$H26</f>
        <v>0</v>
      </c>
      <c r="AT83" s="1450">
        <f>'Sch J'!$I26</f>
        <v>0</v>
      </c>
      <c r="AU83" s="1450">
        <f>'Sch J'!$J26</f>
        <v>0</v>
      </c>
      <c r="AV83" s="1450">
        <f>'Sch J'!$K26</f>
        <v>0</v>
      </c>
      <c r="AW83" s="1450">
        <f>'Sch J'!$L26</f>
        <v>0</v>
      </c>
      <c r="AX83" s="1450">
        <f>'Sch J'!$M26</f>
        <v>0</v>
      </c>
      <c r="AY83" s="1451">
        <f>'Sch J'!$A27</f>
        <v>0</v>
      </c>
      <c r="AZ83" s="1449">
        <f>'Sch J'!$B27</f>
        <v>0</v>
      </c>
      <c r="BA83" s="1450">
        <f>'Sch J'!$D27</f>
        <v>0</v>
      </c>
      <c r="BB83" s="1450">
        <f>'Sch J'!$E27</f>
        <v>0</v>
      </c>
      <c r="BC83" s="1450">
        <f>'Sch J'!$F27</f>
        <v>0</v>
      </c>
      <c r="BD83" s="1450">
        <f>'Sch J'!$G27</f>
        <v>0</v>
      </c>
      <c r="BE83" s="1450">
        <f>'Sch J'!$H27</f>
        <v>0</v>
      </c>
      <c r="BF83" s="1450">
        <f>'Sch J'!$I27</f>
        <v>0</v>
      </c>
      <c r="BG83" s="1450">
        <f>'Sch J'!$J27</f>
        <v>0</v>
      </c>
      <c r="BH83" s="1450">
        <f>'Sch J'!$K27</f>
        <v>0</v>
      </c>
      <c r="BI83" s="1450">
        <f>'Sch J'!$L27</f>
        <v>0</v>
      </c>
      <c r="BJ83" s="1450">
        <f>'Sch J'!$M27</f>
        <v>0</v>
      </c>
      <c r="BK83" s="1451">
        <f>'Sch J'!$A28</f>
        <v>0</v>
      </c>
      <c r="BL83" s="1449">
        <f>'Sch J'!$B28</f>
        <v>0</v>
      </c>
      <c r="BM83" s="1450">
        <f>'Sch J'!$D28</f>
        <v>0</v>
      </c>
      <c r="BN83" s="1450">
        <f>'Sch J'!$E28</f>
        <v>0</v>
      </c>
      <c r="BO83" s="1450">
        <f>'Sch J'!$F28</f>
        <v>0</v>
      </c>
      <c r="BP83" s="1450">
        <f>'Sch J'!$G28</f>
        <v>0</v>
      </c>
      <c r="BQ83" s="1450">
        <f>'Sch J'!$H28</f>
        <v>0</v>
      </c>
      <c r="BR83" s="1450">
        <f>'Sch J'!$I28</f>
        <v>0</v>
      </c>
      <c r="BS83" s="1450">
        <f>'Sch J'!$J28</f>
        <v>0</v>
      </c>
      <c r="BT83" s="1450">
        <f>'Sch J'!$K28</f>
        <v>0</v>
      </c>
      <c r="BU83" s="1450">
        <f>'Sch J'!$L28</f>
        <v>0</v>
      </c>
      <c r="BV83" s="1450">
        <f>'Sch J'!$M28</f>
        <v>0</v>
      </c>
    </row>
    <row r="85" spans="1:74" ht="66" x14ac:dyDescent="0.3">
      <c r="A85" s="792" t="s">
        <v>1</v>
      </c>
      <c r="B85" s="792" t="s">
        <v>68</v>
      </c>
      <c r="C85" s="792" t="s">
        <v>2244</v>
      </c>
      <c r="D85" s="792" t="s">
        <v>2245</v>
      </c>
      <c r="E85" s="792" t="s">
        <v>2246</v>
      </c>
      <c r="F85" s="792" t="s">
        <v>2247</v>
      </c>
      <c r="G85" s="792" t="s">
        <v>2248</v>
      </c>
      <c r="H85" s="792" t="s">
        <v>2249</v>
      </c>
      <c r="I85" s="792" t="s">
        <v>2250</v>
      </c>
      <c r="J85" s="792" t="s">
        <v>2251</v>
      </c>
      <c r="K85" s="792" t="s">
        <v>2252</v>
      </c>
      <c r="L85" s="792" t="s">
        <v>2253</v>
      </c>
      <c r="M85" s="792" t="s">
        <v>2254</v>
      </c>
      <c r="N85" s="792" t="s">
        <v>2255</v>
      </c>
      <c r="O85" s="792" t="s">
        <v>2256</v>
      </c>
      <c r="P85" s="792" t="s">
        <v>2257</v>
      </c>
      <c r="Q85" s="792" t="s">
        <v>2258</v>
      </c>
      <c r="R85" s="792" t="s">
        <v>2259</v>
      </c>
      <c r="S85" s="792" t="s">
        <v>2260</v>
      </c>
      <c r="T85" s="792" t="s">
        <v>2261</v>
      </c>
      <c r="U85" s="792" t="s">
        <v>2262</v>
      </c>
      <c r="V85" s="792" t="s">
        <v>2263</v>
      </c>
      <c r="W85" s="792" t="s">
        <v>2264</v>
      </c>
      <c r="X85" s="792" t="s">
        <v>2265</v>
      </c>
      <c r="Y85" s="792" t="s">
        <v>2266</v>
      </c>
      <c r="Z85" s="792" t="s">
        <v>2267</v>
      </c>
      <c r="AA85" s="792" t="s">
        <v>2268</v>
      </c>
      <c r="AB85" s="792" t="s">
        <v>2269</v>
      </c>
      <c r="AC85" s="792" t="s">
        <v>2270</v>
      </c>
      <c r="AD85" s="792" t="s">
        <v>2271</v>
      </c>
      <c r="AE85" s="792" t="s">
        <v>2272</v>
      </c>
      <c r="AF85" s="792" t="s">
        <v>2273</v>
      </c>
      <c r="AG85" s="792" t="s">
        <v>2274</v>
      </c>
      <c r="AH85" s="792" t="s">
        <v>2275</v>
      </c>
      <c r="AI85" s="792" t="s">
        <v>2276</v>
      </c>
      <c r="AJ85" s="792" t="s">
        <v>2277</v>
      </c>
      <c r="AK85" s="792" t="s">
        <v>2278</v>
      </c>
      <c r="AL85" s="792" t="s">
        <v>2279</v>
      </c>
      <c r="AM85" s="792" t="s">
        <v>2280</v>
      </c>
      <c r="AN85" s="792" t="s">
        <v>2281</v>
      </c>
      <c r="AO85" s="792" t="s">
        <v>2282</v>
      </c>
      <c r="AP85" s="792" t="s">
        <v>2283</v>
      </c>
      <c r="AQ85" s="792" t="s">
        <v>2284</v>
      </c>
      <c r="AR85" s="792" t="s">
        <v>2285</v>
      </c>
      <c r="AS85" s="792" t="s">
        <v>2286</v>
      </c>
      <c r="AT85" s="792" t="s">
        <v>2287</v>
      </c>
      <c r="AU85" s="792" t="s">
        <v>2288</v>
      </c>
      <c r="AV85" s="792" t="s">
        <v>2289</v>
      </c>
      <c r="AW85" s="792" t="s">
        <v>2290</v>
      </c>
      <c r="AX85" s="792" t="s">
        <v>2291</v>
      </c>
      <c r="AY85" s="792" t="s">
        <v>2292</v>
      </c>
      <c r="AZ85" s="792" t="s">
        <v>2293</v>
      </c>
      <c r="BA85" s="792" t="s">
        <v>2294</v>
      </c>
      <c r="BB85" s="792" t="s">
        <v>2295</v>
      </c>
      <c r="BC85" s="792" t="s">
        <v>2296</v>
      </c>
      <c r="BD85" s="792" t="s">
        <v>2297</v>
      </c>
      <c r="BE85" s="792" t="s">
        <v>2298</v>
      </c>
      <c r="BF85" s="792" t="s">
        <v>2299</v>
      </c>
      <c r="BG85" s="792" t="s">
        <v>2300</v>
      </c>
      <c r="BH85" s="792" t="s">
        <v>2301</v>
      </c>
      <c r="BI85" s="792" t="s">
        <v>2302</v>
      </c>
      <c r="BJ85" s="792" t="s">
        <v>2303</v>
      </c>
      <c r="BK85" s="792" t="s">
        <v>2304</v>
      </c>
      <c r="BL85" s="792" t="s">
        <v>2305</v>
      </c>
      <c r="BM85" s="792" t="s">
        <v>2306</v>
      </c>
      <c r="BN85" s="792" t="s">
        <v>2307</v>
      </c>
      <c r="BO85" s="792" t="s">
        <v>2308</v>
      </c>
      <c r="BP85" s="792" t="s">
        <v>2309</v>
      </c>
      <c r="BQ85" s="792" t="s">
        <v>2310</v>
      </c>
      <c r="BR85" s="792" t="s">
        <v>2311</v>
      </c>
      <c r="BS85" s="792" t="s">
        <v>2312</v>
      </c>
      <c r="BT85" s="792" t="s">
        <v>2313</v>
      </c>
      <c r="BU85" s="792" t="s">
        <v>2314</v>
      </c>
      <c r="BV85" s="792" t="s">
        <v>2315</v>
      </c>
    </row>
    <row r="86" spans="1:74" x14ac:dyDescent="0.3">
      <c r="A86" s="12">
        <f>'Sch A'!$A$5</f>
        <v>0</v>
      </c>
      <c r="B86" s="12">
        <f>'Sch A'!$A$18</f>
        <v>0</v>
      </c>
      <c r="C86" s="1451">
        <f>'Sch J'!$A29</f>
        <v>0</v>
      </c>
      <c r="D86" s="1449">
        <f>'Sch J'!$B29</f>
        <v>0</v>
      </c>
      <c r="E86" s="1450">
        <f>'Sch J'!$D29</f>
        <v>0</v>
      </c>
      <c r="F86" s="1450">
        <f>'Sch J'!$E29</f>
        <v>0</v>
      </c>
      <c r="G86" s="1450">
        <f>'Sch J'!$F29</f>
        <v>0</v>
      </c>
      <c r="H86" s="1450">
        <f>'Sch J'!$G29</f>
        <v>0</v>
      </c>
      <c r="I86" s="1450">
        <f>'Sch J'!$H29</f>
        <v>0</v>
      </c>
      <c r="J86" s="1450">
        <f>'Sch J'!$I29</f>
        <v>0</v>
      </c>
      <c r="K86" s="1450">
        <f>'Sch J'!$J29</f>
        <v>0</v>
      </c>
      <c r="L86" s="1450">
        <f>'Sch J'!$K29</f>
        <v>0</v>
      </c>
      <c r="M86" s="1450">
        <f>'Sch J'!$L29</f>
        <v>0</v>
      </c>
      <c r="N86" s="1450">
        <f>'Sch J'!$M29</f>
        <v>0</v>
      </c>
      <c r="O86" s="1451">
        <f>'Sch J'!$A30</f>
        <v>0</v>
      </c>
      <c r="P86" s="1449">
        <f>'Sch J'!$B30</f>
        <v>0</v>
      </c>
      <c r="Q86" s="1450">
        <f>'Sch J'!$D30</f>
        <v>0</v>
      </c>
      <c r="R86" s="1450">
        <f>'Sch J'!$E30</f>
        <v>0</v>
      </c>
      <c r="S86" s="1450">
        <f>'Sch J'!$F30</f>
        <v>0</v>
      </c>
      <c r="T86" s="1450">
        <f>'Sch J'!$G30</f>
        <v>0</v>
      </c>
      <c r="U86" s="1450">
        <f>'Sch J'!$H30</f>
        <v>0</v>
      </c>
      <c r="V86" s="1450">
        <f>'Sch J'!$I30</f>
        <v>0</v>
      </c>
      <c r="W86" s="1450">
        <f>'Sch J'!$J30</f>
        <v>0</v>
      </c>
      <c r="X86" s="1450">
        <f>'Sch J'!$K30</f>
        <v>0</v>
      </c>
      <c r="Y86" s="1450">
        <f>'Sch J'!$L30</f>
        <v>0</v>
      </c>
      <c r="Z86" s="1450">
        <f>'Sch J'!$M30</f>
        <v>0</v>
      </c>
      <c r="AA86" s="1451">
        <f>'Sch J'!$A31</f>
        <v>0</v>
      </c>
      <c r="AB86" s="1449">
        <f>'Sch J'!$B31</f>
        <v>0</v>
      </c>
      <c r="AC86" s="1450">
        <f>'Sch J'!$D31</f>
        <v>0</v>
      </c>
      <c r="AD86" s="1450">
        <f>'Sch J'!$E31</f>
        <v>0</v>
      </c>
      <c r="AE86" s="1450">
        <f>'Sch J'!$F31</f>
        <v>0</v>
      </c>
      <c r="AF86" s="1450">
        <f>'Sch J'!$G31</f>
        <v>0</v>
      </c>
      <c r="AG86" s="1450">
        <f>'Sch J'!$H31</f>
        <v>0</v>
      </c>
      <c r="AH86" s="1450">
        <f>'Sch J'!$I31</f>
        <v>0</v>
      </c>
      <c r="AI86" s="1450">
        <f>'Sch J'!$J31</f>
        <v>0</v>
      </c>
      <c r="AJ86" s="1450">
        <f>'Sch J'!$K31</f>
        <v>0</v>
      </c>
      <c r="AK86" s="1450">
        <f>'Sch J'!$L31</f>
        <v>0</v>
      </c>
      <c r="AL86" s="1450">
        <f>'Sch J'!$M31</f>
        <v>0</v>
      </c>
      <c r="AM86" s="1451">
        <f>'Sch J'!$A32</f>
        <v>0</v>
      </c>
      <c r="AN86" s="1449">
        <f>'Sch J'!$B32</f>
        <v>0</v>
      </c>
      <c r="AO86" s="1450">
        <f>'Sch J'!$D32</f>
        <v>0</v>
      </c>
      <c r="AP86" s="1450">
        <f>'Sch J'!$E32</f>
        <v>0</v>
      </c>
      <c r="AQ86" s="1450">
        <f>'Sch J'!$F32</f>
        <v>0</v>
      </c>
      <c r="AR86" s="1450">
        <f>'Sch J'!$G32</f>
        <v>0</v>
      </c>
      <c r="AS86" s="1450">
        <f>'Sch J'!$H32</f>
        <v>0</v>
      </c>
      <c r="AT86" s="1450">
        <f>'Sch J'!$I32</f>
        <v>0</v>
      </c>
      <c r="AU86" s="1450">
        <f>'Sch J'!$J32</f>
        <v>0</v>
      </c>
      <c r="AV86" s="1450">
        <f>'Sch J'!$K32</f>
        <v>0</v>
      </c>
      <c r="AW86" s="1450">
        <f>'Sch J'!$L32</f>
        <v>0</v>
      </c>
      <c r="AX86" s="1450">
        <f>'Sch J'!$M32</f>
        <v>0</v>
      </c>
      <c r="AY86" s="1451">
        <f>'Sch J'!$A33</f>
        <v>0</v>
      </c>
      <c r="AZ86" s="1449">
        <f>'Sch J'!$B33</f>
        <v>0</v>
      </c>
      <c r="BA86" s="1450">
        <f>'Sch J'!$D33</f>
        <v>0</v>
      </c>
      <c r="BB86" s="1450">
        <f>'Sch J'!$E33</f>
        <v>0</v>
      </c>
      <c r="BC86" s="1450">
        <f>'Sch J'!$F33</f>
        <v>0</v>
      </c>
      <c r="BD86" s="1450">
        <f>'Sch J'!$G33</f>
        <v>0</v>
      </c>
      <c r="BE86" s="1450">
        <f>'Sch J'!$H33</f>
        <v>0</v>
      </c>
      <c r="BF86" s="1450">
        <f>'Sch J'!$I33</f>
        <v>0</v>
      </c>
      <c r="BG86" s="1450">
        <f>'Sch J'!$J33</f>
        <v>0</v>
      </c>
      <c r="BH86" s="1450">
        <f>'Sch J'!$K33</f>
        <v>0</v>
      </c>
      <c r="BI86" s="1450">
        <f>'Sch J'!$L33</f>
        <v>0</v>
      </c>
      <c r="BJ86" s="1450">
        <f>'Sch J'!$M33</f>
        <v>0</v>
      </c>
      <c r="BK86" s="1451">
        <f>'Sch J'!$A34</f>
        <v>0</v>
      </c>
      <c r="BL86" s="1449">
        <f>'Sch J'!$B34</f>
        <v>0</v>
      </c>
      <c r="BM86" s="1450">
        <f>'Sch J'!$D34</f>
        <v>0</v>
      </c>
      <c r="BN86" s="1450">
        <f>'Sch J'!$E34</f>
        <v>0</v>
      </c>
      <c r="BO86" s="1450">
        <f>'Sch J'!$F34</f>
        <v>0</v>
      </c>
      <c r="BP86" s="1450">
        <f>'Sch J'!$G34</f>
        <v>0</v>
      </c>
      <c r="BQ86" s="1450">
        <f>'Sch J'!$H34</f>
        <v>0</v>
      </c>
      <c r="BR86" s="1450">
        <f>'Sch J'!$I34</f>
        <v>0</v>
      </c>
      <c r="BS86" s="1450">
        <f>'Sch J'!$J34</f>
        <v>0</v>
      </c>
      <c r="BT86" s="1450">
        <f>'Sch J'!$K34</f>
        <v>0</v>
      </c>
      <c r="BU86" s="1450">
        <f>'Sch J'!$L34</f>
        <v>0</v>
      </c>
      <c r="BV86" s="1450">
        <f>'Sch J'!$M34</f>
        <v>0</v>
      </c>
    </row>
    <row r="88" spans="1:74" x14ac:dyDescent="0.3">
      <c r="A88" s="12" t="s">
        <v>2162</v>
      </c>
    </row>
    <row r="89" spans="1:74" ht="49.5" x14ac:dyDescent="0.3">
      <c r="A89" s="792" t="s">
        <v>1</v>
      </c>
      <c r="B89" s="792" t="s">
        <v>68</v>
      </c>
      <c r="C89" s="792" t="s">
        <v>2163</v>
      </c>
      <c r="D89" s="792" t="s">
        <v>2164</v>
      </c>
      <c r="E89" s="792" t="s">
        <v>2165</v>
      </c>
      <c r="F89" s="792" t="s">
        <v>2166</v>
      </c>
      <c r="G89" s="792" t="s">
        <v>2167</v>
      </c>
      <c r="H89" s="792" t="s">
        <v>2168</v>
      </c>
      <c r="I89" s="792" t="s">
        <v>1002</v>
      </c>
      <c r="J89" s="792" t="s">
        <v>1860</v>
      </c>
      <c r="K89" s="792" t="s">
        <v>2169</v>
      </c>
      <c r="L89" s="792" t="s">
        <v>2170</v>
      </c>
    </row>
    <row r="90" spans="1:74" x14ac:dyDescent="0.3">
      <c r="A90" s="12">
        <f>'Sch A'!$A$5</f>
        <v>0</v>
      </c>
      <c r="B90" s="12">
        <f>'Sch A'!$A$18</f>
        <v>0</v>
      </c>
      <c r="C90" s="13">
        <f>'Sch N'!$B6</f>
        <v>0</v>
      </c>
      <c r="D90" s="13">
        <f>'Sch N'!$C6</f>
        <v>0</v>
      </c>
      <c r="E90" s="13">
        <f>'Sch N'!$B7</f>
        <v>0</v>
      </c>
      <c r="F90" s="13">
        <f>'Sch N'!$C7</f>
        <v>0</v>
      </c>
      <c r="G90" s="13">
        <f>'Sch N'!$B8</f>
        <v>0</v>
      </c>
      <c r="H90" s="13">
        <f>'Sch N'!$C8</f>
        <v>0</v>
      </c>
      <c r="I90" s="13">
        <f>'Sch N'!$C9</f>
        <v>0</v>
      </c>
      <c r="J90" s="13">
        <f>'Sch N'!$C10</f>
        <v>0</v>
      </c>
      <c r="K90" s="13">
        <f>'Sch N'!$B11</f>
        <v>0</v>
      </c>
      <c r="L90" s="13">
        <f>'Sch N'!$C11</f>
        <v>0</v>
      </c>
    </row>
    <row r="92" spans="1:74" x14ac:dyDescent="0.3">
      <c r="A92" s="12" t="s">
        <v>315</v>
      </c>
    </row>
    <row r="93" spans="1:74" ht="66" x14ac:dyDescent="0.3">
      <c r="A93" s="792" t="s">
        <v>1</v>
      </c>
      <c r="B93" s="792" t="s">
        <v>68</v>
      </c>
      <c r="C93" s="792" t="s">
        <v>316</v>
      </c>
      <c r="D93" s="792" t="s">
        <v>317</v>
      </c>
      <c r="E93" s="792" t="s">
        <v>318</v>
      </c>
      <c r="F93" s="792" t="s">
        <v>319</v>
      </c>
      <c r="G93" s="792" t="s">
        <v>320</v>
      </c>
      <c r="H93" s="792" t="s">
        <v>321</v>
      </c>
      <c r="I93" s="792" t="s">
        <v>322</v>
      </c>
      <c r="J93" s="792" t="s">
        <v>323</v>
      </c>
      <c r="K93" s="792" t="s">
        <v>324</v>
      </c>
      <c r="L93" s="792" t="s">
        <v>325</v>
      </c>
      <c r="M93" s="792" t="s">
        <v>326</v>
      </c>
      <c r="N93" s="792" t="s">
        <v>327</v>
      </c>
      <c r="O93" s="792" t="s">
        <v>328</v>
      </c>
      <c r="P93" s="792" t="s">
        <v>329</v>
      </c>
      <c r="Q93" s="792" t="s">
        <v>1422</v>
      </c>
      <c r="R93" s="792" t="s">
        <v>330</v>
      </c>
      <c r="S93" s="792" t="s">
        <v>331</v>
      </c>
      <c r="T93" s="792" t="s">
        <v>332</v>
      </c>
      <c r="U93" s="792" t="s">
        <v>333</v>
      </c>
      <c r="V93" s="792" t="s">
        <v>334</v>
      </c>
    </row>
    <row r="94" spans="1:74" x14ac:dyDescent="0.3">
      <c r="A94" s="12">
        <f>'Sch A'!$A$5</f>
        <v>0</v>
      </c>
      <c r="B94" s="12">
        <f>'Sch A'!$A$18</f>
        <v>0</v>
      </c>
      <c r="C94" s="13">
        <f>'Sch P'!$B$7</f>
        <v>0</v>
      </c>
      <c r="D94" s="13">
        <f>'Sch P'!$B$8</f>
        <v>0</v>
      </c>
      <c r="E94" s="13">
        <f>'Sch P'!$B$10</f>
        <v>0</v>
      </c>
      <c r="F94" s="13">
        <f>'Sch P'!$B$11</f>
        <v>0</v>
      </c>
      <c r="G94" s="13">
        <f>'Sch P'!$B$14</f>
        <v>0</v>
      </c>
      <c r="H94" s="13">
        <f>'Sch P'!$B$15</f>
        <v>0</v>
      </c>
      <c r="I94" s="13">
        <f>'Sch P'!$B$16</f>
        <v>0</v>
      </c>
      <c r="J94" s="13">
        <f>'Sch P'!$B$17</f>
        <v>0</v>
      </c>
      <c r="K94" s="13">
        <f>'Sch P'!$B$19</f>
        <v>0</v>
      </c>
      <c r="L94" s="13">
        <f>'Sch P'!$B$20</f>
        <v>0</v>
      </c>
      <c r="M94" s="13">
        <f>'Sch P'!$B$21</f>
        <v>0</v>
      </c>
      <c r="N94" s="13">
        <f>'Sch P'!$B$23</f>
        <v>0</v>
      </c>
      <c r="O94" s="13">
        <f>'Sch P'!$B$24</f>
        <v>0</v>
      </c>
      <c r="P94" s="13">
        <f>'Sch P'!$B$25</f>
        <v>0</v>
      </c>
      <c r="Q94" s="13">
        <f>'Sch P'!$B$26</f>
        <v>0</v>
      </c>
      <c r="R94" s="13">
        <f>'Sch P'!$B$27</f>
        <v>0</v>
      </c>
      <c r="S94" s="13">
        <f>'Sch P'!$B$28</f>
        <v>0</v>
      </c>
      <c r="T94" s="13">
        <f>'Sch P'!$B$29</f>
        <v>0</v>
      </c>
      <c r="U94" s="13">
        <f>'Sch P'!$B$30</f>
        <v>0</v>
      </c>
      <c r="V94" s="13">
        <f>'Sch P'!$B$31</f>
        <v>0</v>
      </c>
    </row>
    <row r="96" spans="1:74" x14ac:dyDescent="0.3">
      <c r="A96" s="12" t="s">
        <v>335</v>
      </c>
    </row>
    <row r="97" spans="1:50" ht="66" x14ac:dyDescent="0.3">
      <c r="A97" s="792" t="s">
        <v>1</v>
      </c>
      <c r="B97" s="792" t="s">
        <v>68</v>
      </c>
      <c r="C97" s="792" t="s">
        <v>336</v>
      </c>
      <c r="D97" s="792" t="s">
        <v>337</v>
      </c>
      <c r="E97" s="792" t="s">
        <v>338</v>
      </c>
      <c r="F97" s="792" t="s">
        <v>339</v>
      </c>
      <c r="G97" s="792" t="s">
        <v>340</v>
      </c>
      <c r="H97" s="792" t="s">
        <v>341</v>
      </c>
      <c r="I97" s="792" t="s">
        <v>342</v>
      </c>
      <c r="J97" s="792" t="s">
        <v>343</v>
      </c>
      <c r="K97" s="792" t="s">
        <v>344</v>
      </c>
      <c r="L97" s="792" t="s">
        <v>345</v>
      </c>
      <c r="M97" s="792" t="s">
        <v>346</v>
      </c>
      <c r="N97" s="792" t="s">
        <v>347</v>
      </c>
      <c r="O97" s="792" t="s">
        <v>348</v>
      </c>
      <c r="P97" s="792" t="s">
        <v>349</v>
      </c>
      <c r="Q97" s="792" t="s">
        <v>1423</v>
      </c>
      <c r="R97" s="792" t="s">
        <v>350</v>
      </c>
      <c r="S97" s="792" t="s">
        <v>351</v>
      </c>
      <c r="T97" s="792" t="s">
        <v>352</v>
      </c>
      <c r="U97" s="792" t="s">
        <v>353</v>
      </c>
      <c r="V97" s="792" t="s">
        <v>354</v>
      </c>
    </row>
    <row r="98" spans="1:50" x14ac:dyDescent="0.3">
      <c r="A98" s="12">
        <f>'Sch A'!$A$5</f>
        <v>0</v>
      </c>
      <c r="B98" s="12">
        <f>'Sch A'!$A$18</f>
        <v>0</v>
      </c>
      <c r="C98" s="13">
        <f>'Sch P'!$C$7</f>
        <v>0</v>
      </c>
      <c r="D98" s="13">
        <f>'Sch P'!$C$8</f>
        <v>0</v>
      </c>
      <c r="E98" s="13">
        <f>'Sch P'!$C$10</f>
        <v>0</v>
      </c>
      <c r="F98" s="13">
        <f>'Sch P'!$C$11</f>
        <v>0</v>
      </c>
      <c r="G98" s="13">
        <f>'Sch P'!$C$14</f>
        <v>0</v>
      </c>
      <c r="H98" s="13">
        <f>'Sch P'!$C$15</f>
        <v>0</v>
      </c>
      <c r="I98" s="13">
        <f>'Sch P'!$C$16</f>
        <v>0</v>
      </c>
      <c r="J98" s="13">
        <f>'Sch P'!$C$17</f>
        <v>0</v>
      </c>
      <c r="K98" s="13">
        <f>'Sch P'!$C$19</f>
        <v>0</v>
      </c>
      <c r="L98" s="13">
        <f>'Sch P'!$C$20</f>
        <v>0</v>
      </c>
      <c r="M98" s="13">
        <f>'Sch P'!$C$21</f>
        <v>0</v>
      </c>
      <c r="N98" s="13">
        <f>'Sch P'!$C$23</f>
        <v>0</v>
      </c>
      <c r="O98" s="13">
        <f>'Sch P'!$C$24</f>
        <v>0</v>
      </c>
      <c r="P98" s="13">
        <f>'Sch P'!$C$25</f>
        <v>0</v>
      </c>
      <c r="Q98" s="13">
        <f>'Sch P'!$C$26</f>
        <v>0</v>
      </c>
      <c r="R98" s="13">
        <f>'Sch P'!$C$27</f>
        <v>0</v>
      </c>
      <c r="S98" s="13">
        <f>'Sch P'!$C$28</f>
        <v>0</v>
      </c>
      <c r="T98" s="13">
        <f>'Sch P'!$C$29</f>
        <v>0</v>
      </c>
      <c r="U98" s="13">
        <f>'Sch P'!$C$30</f>
        <v>0</v>
      </c>
      <c r="V98" s="13">
        <f>'Sch P'!$C$31</f>
        <v>0</v>
      </c>
    </row>
    <row r="100" spans="1:50" x14ac:dyDescent="0.3">
      <c r="A100" s="12" t="s">
        <v>355</v>
      </c>
    </row>
    <row r="101" spans="1:50" ht="66" x14ac:dyDescent="0.3">
      <c r="A101" s="792" t="s">
        <v>1</v>
      </c>
      <c r="B101" s="792" t="s">
        <v>68</v>
      </c>
      <c r="C101" s="792" t="s">
        <v>356</v>
      </c>
      <c r="D101" s="792" t="s">
        <v>357</v>
      </c>
      <c r="E101" s="792" t="s">
        <v>358</v>
      </c>
      <c r="F101" s="792" t="s">
        <v>359</v>
      </c>
      <c r="G101" s="792" t="s">
        <v>360</v>
      </c>
      <c r="H101" s="792" t="s">
        <v>361</v>
      </c>
      <c r="I101" s="792" t="s">
        <v>362</v>
      </c>
      <c r="J101" s="792" t="s">
        <v>363</v>
      </c>
      <c r="K101" s="792" t="s">
        <v>364</v>
      </c>
      <c r="L101" s="792" t="s">
        <v>365</v>
      </c>
      <c r="M101" s="792" t="s">
        <v>366</v>
      </c>
      <c r="N101" s="792" t="s">
        <v>367</v>
      </c>
      <c r="O101" s="792" t="s">
        <v>368</v>
      </c>
      <c r="P101" s="792" t="s">
        <v>369</v>
      </c>
      <c r="Q101" s="792" t="s">
        <v>1424</v>
      </c>
      <c r="R101" s="792" t="s">
        <v>370</v>
      </c>
      <c r="S101" s="792" t="s">
        <v>371</v>
      </c>
      <c r="T101" s="792" t="s">
        <v>372</v>
      </c>
      <c r="U101" s="792" t="s">
        <v>373</v>
      </c>
      <c r="V101" s="792" t="s">
        <v>374</v>
      </c>
    </row>
    <row r="102" spans="1:50" x14ac:dyDescent="0.3">
      <c r="A102" s="12">
        <f>'Sch A'!$A$5</f>
        <v>0</v>
      </c>
      <c r="B102" s="12">
        <f>'Sch A'!$A$18</f>
        <v>0</v>
      </c>
      <c r="C102" s="13">
        <f>'Sch P'!$D$7</f>
        <v>0</v>
      </c>
      <c r="D102" s="13">
        <f>'Sch P'!$D$8</f>
        <v>0</v>
      </c>
      <c r="E102" s="13">
        <f>'Sch P'!$D$10</f>
        <v>0</v>
      </c>
      <c r="F102" s="13">
        <f>'Sch P'!$D$11</f>
        <v>0</v>
      </c>
      <c r="G102" s="13">
        <f>'Sch P'!$D$14</f>
        <v>0</v>
      </c>
      <c r="H102" s="13">
        <f>'Sch P'!$D$15</f>
        <v>0</v>
      </c>
      <c r="I102" s="13">
        <f>'Sch P'!$D$16</f>
        <v>0</v>
      </c>
      <c r="J102" s="13">
        <f>'Sch P'!$D$17</f>
        <v>0</v>
      </c>
      <c r="K102" s="13">
        <f>'Sch P'!$D$19</f>
        <v>0</v>
      </c>
      <c r="L102" s="13">
        <f>'Sch P'!$D$20</f>
        <v>0</v>
      </c>
      <c r="M102" s="13">
        <f>'Sch P'!$D$21</f>
        <v>0</v>
      </c>
      <c r="N102" s="13">
        <f>'Sch P'!$D$23</f>
        <v>0</v>
      </c>
      <c r="O102" s="13">
        <f>'Sch P'!$D$24</f>
        <v>0</v>
      </c>
      <c r="P102" s="13">
        <f>'Sch P'!$D$25</f>
        <v>0</v>
      </c>
      <c r="Q102" s="13">
        <f>'Sch P'!$D$26</f>
        <v>0</v>
      </c>
      <c r="R102" s="13">
        <f>'Sch P'!$D$27</f>
        <v>0</v>
      </c>
      <c r="S102" s="13">
        <f>'Sch P'!$D$28</f>
        <v>0</v>
      </c>
      <c r="T102" s="13">
        <f>'Sch P'!$D$29</f>
        <v>0</v>
      </c>
      <c r="U102" s="13">
        <f>'Sch P'!$D$30</f>
        <v>0</v>
      </c>
      <c r="V102" s="13">
        <f>'Sch P'!$D$31</f>
        <v>0</v>
      </c>
    </row>
    <row r="104" spans="1:50" x14ac:dyDescent="0.3">
      <c r="A104" s="12" t="s">
        <v>375</v>
      </c>
    </row>
    <row r="105" spans="1:50" ht="66" x14ac:dyDescent="0.3">
      <c r="A105" s="792" t="s">
        <v>1</v>
      </c>
      <c r="B105" s="792" t="s">
        <v>68</v>
      </c>
      <c r="C105" s="792" t="s">
        <v>376</v>
      </c>
      <c r="D105" s="792" t="s">
        <v>377</v>
      </c>
      <c r="E105" s="792" t="s">
        <v>378</v>
      </c>
      <c r="F105" s="792" t="s">
        <v>379</v>
      </c>
      <c r="G105" s="792" t="s">
        <v>380</v>
      </c>
      <c r="H105" s="792" t="s">
        <v>381</v>
      </c>
      <c r="I105" s="792" t="s">
        <v>382</v>
      </c>
      <c r="J105" s="792" t="s">
        <v>383</v>
      </c>
      <c r="K105" s="792" t="s">
        <v>384</v>
      </c>
      <c r="L105" s="792" t="s">
        <v>385</v>
      </c>
      <c r="M105" s="792" t="s">
        <v>386</v>
      </c>
      <c r="N105" s="792" t="s">
        <v>387</v>
      </c>
      <c r="O105" s="792" t="s">
        <v>388</v>
      </c>
      <c r="P105" s="792" t="s">
        <v>389</v>
      </c>
      <c r="Q105" s="792" t="s">
        <v>1425</v>
      </c>
      <c r="R105" s="792" t="s">
        <v>390</v>
      </c>
      <c r="S105" s="792" t="s">
        <v>391</v>
      </c>
      <c r="T105" s="792" t="s">
        <v>392</v>
      </c>
      <c r="U105" s="792" t="s">
        <v>393</v>
      </c>
      <c r="V105" s="792" t="s">
        <v>394</v>
      </c>
    </row>
    <row r="106" spans="1:50" x14ac:dyDescent="0.3">
      <c r="A106" s="12">
        <f>'Sch A'!$A$5</f>
        <v>0</v>
      </c>
      <c r="B106" s="12">
        <f>'Sch A'!$A$18</f>
        <v>0</v>
      </c>
      <c r="C106" s="13">
        <f>'Sch P'!$E$7</f>
        <v>0</v>
      </c>
      <c r="D106" s="13">
        <f>'Sch P'!$E$8</f>
        <v>0</v>
      </c>
      <c r="E106" s="13">
        <f>'Sch P'!$E$10</f>
        <v>0</v>
      </c>
      <c r="F106" s="13">
        <f>'Sch P'!$E$11</f>
        <v>0</v>
      </c>
      <c r="G106" s="13">
        <f>'Sch P'!$E$14</f>
        <v>0</v>
      </c>
      <c r="H106" s="13">
        <f>'Sch P'!$E$15</f>
        <v>0</v>
      </c>
      <c r="I106" s="13">
        <f>'Sch P'!$E$16</f>
        <v>0</v>
      </c>
      <c r="J106" s="13">
        <f>'Sch P'!$E$17</f>
        <v>0</v>
      </c>
      <c r="K106" s="13">
        <f>'Sch P'!$E$19</f>
        <v>0</v>
      </c>
      <c r="L106" s="13">
        <f>'Sch P'!$E$20</f>
        <v>0</v>
      </c>
      <c r="M106" s="13">
        <f>'Sch P'!$E$21</f>
        <v>0</v>
      </c>
      <c r="N106" s="13">
        <f>'Sch P'!$E$23</f>
        <v>0</v>
      </c>
      <c r="O106" s="13">
        <f>'Sch P'!$E$24</f>
        <v>0</v>
      </c>
      <c r="P106" s="13">
        <f>'Sch P'!$E$25</f>
        <v>0</v>
      </c>
      <c r="Q106" s="13">
        <f>'Sch P'!$E$26</f>
        <v>0</v>
      </c>
      <c r="R106" s="13">
        <f>'Sch P'!$E$27</f>
        <v>0</v>
      </c>
      <c r="S106" s="13">
        <f>'Sch P'!$E$28</f>
        <v>0</v>
      </c>
      <c r="T106" s="13">
        <f>'Sch P'!$E$29</f>
        <v>0</v>
      </c>
      <c r="U106" s="13">
        <f>'Sch P'!$E$30</f>
        <v>0</v>
      </c>
      <c r="V106" s="13">
        <f>'Sch P'!$E$31</f>
        <v>0</v>
      </c>
    </row>
    <row r="108" spans="1:50" x14ac:dyDescent="0.3">
      <c r="A108" s="12" t="s">
        <v>395</v>
      </c>
    </row>
    <row r="109" spans="1:50" ht="33" x14ac:dyDescent="0.3">
      <c r="A109" s="792" t="s">
        <v>1</v>
      </c>
      <c r="B109" s="792" t="s">
        <v>68</v>
      </c>
      <c r="C109" s="792" t="s">
        <v>396</v>
      </c>
      <c r="D109" s="792" t="s">
        <v>397</v>
      </c>
      <c r="E109" s="792" t="s">
        <v>398</v>
      </c>
      <c r="F109" s="792" t="s">
        <v>399</v>
      </c>
      <c r="G109" s="792" t="s">
        <v>400</v>
      </c>
      <c r="H109" s="792" t="s">
        <v>401</v>
      </c>
      <c r="I109" s="792" t="s">
        <v>402</v>
      </c>
      <c r="J109" s="792" t="s">
        <v>403</v>
      </c>
      <c r="K109" s="792" t="s">
        <v>404</v>
      </c>
      <c r="L109" s="792" t="s">
        <v>405</v>
      </c>
      <c r="M109" s="792" t="s">
        <v>406</v>
      </c>
      <c r="N109" s="792" t="s">
        <v>407</v>
      </c>
      <c r="O109" s="792" t="s">
        <v>408</v>
      </c>
      <c r="P109" s="792" t="s">
        <v>409</v>
      </c>
      <c r="Q109" s="792" t="s">
        <v>410</v>
      </c>
      <c r="R109" s="792" t="s">
        <v>411</v>
      </c>
      <c r="S109" s="792" t="s">
        <v>412</v>
      </c>
      <c r="T109" s="792" t="s">
        <v>413</v>
      </c>
      <c r="U109" s="792" t="s">
        <v>414</v>
      </c>
      <c r="V109" s="792" t="s">
        <v>415</v>
      </c>
      <c r="W109" s="792" t="s">
        <v>416</v>
      </c>
      <c r="X109" s="792" t="s">
        <v>417</v>
      </c>
      <c r="Y109" s="792" t="s">
        <v>418</v>
      </c>
      <c r="Z109" s="792" t="s">
        <v>419</v>
      </c>
      <c r="AA109" s="792" t="s">
        <v>420</v>
      </c>
      <c r="AB109" s="792" t="s">
        <v>421</v>
      </c>
      <c r="AC109" s="792" t="s">
        <v>422</v>
      </c>
      <c r="AD109" s="792" t="s">
        <v>423</v>
      </c>
      <c r="AE109" s="792" t="s">
        <v>424</v>
      </c>
      <c r="AF109" s="792" t="s">
        <v>425</v>
      </c>
      <c r="AG109" s="792" t="s">
        <v>426</v>
      </c>
      <c r="AH109" s="792" t="s">
        <v>427</v>
      </c>
      <c r="AI109" s="792" t="s">
        <v>428</v>
      </c>
      <c r="AJ109" s="792" t="s">
        <v>429</v>
      </c>
      <c r="AK109" s="792" t="s">
        <v>430</v>
      </c>
      <c r="AL109" s="792" t="s">
        <v>431</v>
      </c>
      <c r="AM109" s="792" t="s">
        <v>432</v>
      </c>
      <c r="AN109" s="792" t="s">
        <v>433</v>
      </c>
      <c r="AO109" s="792" t="s">
        <v>434</v>
      </c>
      <c r="AP109" s="792" t="s">
        <v>435</v>
      </c>
      <c r="AQ109" s="792" t="s">
        <v>436</v>
      </c>
      <c r="AR109" s="792" t="s">
        <v>437</v>
      </c>
      <c r="AS109" s="792" t="s">
        <v>438</v>
      </c>
      <c r="AT109" s="792" t="s">
        <v>439</v>
      </c>
      <c r="AU109" s="792" t="s">
        <v>440</v>
      </c>
      <c r="AV109" s="792" t="s">
        <v>441</v>
      </c>
      <c r="AW109" s="792" t="s">
        <v>442</v>
      </c>
      <c r="AX109" s="792" t="s">
        <v>443</v>
      </c>
    </row>
    <row r="110" spans="1:50" x14ac:dyDescent="0.3">
      <c r="A110" s="12">
        <f>'Sch A'!$A$5</f>
        <v>0</v>
      </c>
      <c r="B110" s="12">
        <f>'Sch A'!$A$18</f>
        <v>0</v>
      </c>
      <c r="C110" s="13">
        <f>'Sch W'!$D$7</f>
        <v>0</v>
      </c>
      <c r="D110" s="13">
        <f>'Sch W'!$E$7</f>
        <v>0</v>
      </c>
      <c r="E110" s="13">
        <f>'Sch W'!$F$7</f>
        <v>0</v>
      </c>
      <c r="F110" s="13">
        <f>'Sch W'!$G$7</f>
        <v>0</v>
      </c>
      <c r="G110" s="13">
        <f>'Sch W'!$H$7</f>
        <v>0</v>
      </c>
      <c r="H110" s="13">
        <f>'Sch W'!$I$7</f>
        <v>0</v>
      </c>
      <c r="I110" s="13">
        <f>'Sch W'!$D$8</f>
        <v>0</v>
      </c>
      <c r="J110" s="13">
        <f>'Sch W'!$E$8</f>
        <v>0</v>
      </c>
      <c r="K110" s="13">
        <f>'Sch W'!$F$8</f>
        <v>0</v>
      </c>
      <c r="L110" s="13">
        <f>'Sch W'!$G$8</f>
        <v>0</v>
      </c>
      <c r="M110" s="13">
        <f>'Sch W'!$H$8</f>
        <v>0</v>
      </c>
      <c r="N110" s="13">
        <f>'Sch W'!$I$8</f>
        <v>0</v>
      </c>
      <c r="O110" s="13">
        <f>'Sch W'!$D$9</f>
        <v>0</v>
      </c>
      <c r="P110" s="13">
        <f>'Sch W'!$E$9</f>
        <v>0</v>
      </c>
      <c r="Q110" s="13">
        <f>'Sch W'!$F$9</f>
        <v>0</v>
      </c>
      <c r="R110" s="13">
        <f>'Sch W'!$G$9</f>
        <v>0</v>
      </c>
      <c r="S110" s="13">
        <f>'Sch W'!$H$9</f>
        <v>0</v>
      </c>
      <c r="T110" s="13">
        <f>'Sch W'!$I$9</f>
        <v>0</v>
      </c>
      <c r="U110" s="13">
        <f>'Sch W'!$D$10</f>
        <v>0</v>
      </c>
      <c r="V110" s="13">
        <f>'Sch W'!$E$10</f>
        <v>0</v>
      </c>
      <c r="W110" s="13">
        <f>'Sch W'!$F$10</f>
        <v>0</v>
      </c>
      <c r="X110" s="13">
        <f>'Sch W'!$G$10</f>
        <v>0</v>
      </c>
      <c r="Y110" s="13">
        <f>'Sch W'!$H$10</f>
        <v>0</v>
      </c>
      <c r="Z110" s="13">
        <f>'Sch W'!$I$10</f>
        <v>0</v>
      </c>
      <c r="AA110" s="13">
        <f>'Sch W'!$D$11</f>
        <v>0</v>
      </c>
      <c r="AB110" s="13">
        <f>'Sch W'!$E$11</f>
        <v>0</v>
      </c>
      <c r="AC110" s="13">
        <f>'Sch W'!$F$11</f>
        <v>0</v>
      </c>
      <c r="AD110" s="13">
        <f>'Sch W'!$G$11</f>
        <v>0</v>
      </c>
      <c r="AE110" s="13">
        <f>'Sch W'!$H$11</f>
        <v>0</v>
      </c>
      <c r="AF110" s="13">
        <f>'Sch W'!$I$11</f>
        <v>0</v>
      </c>
      <c r="AG110" s="13">
        <f>'Sch W'!$D$13</f>
        <v>0</v>
      </c>
      <c r="AH110" s="13">
        <f>'Sch W'!$E$13</f>
        <v>0</v>
      </c>
      <c r="AI110" s="13">
        <f>'Sch W'!$F$13</f>
        <v>0</v>
      </c>
      <c r="AJ110" s="13">
        <f>'Sch W'!$G$13</f>
        <v>0</v>
      </c>
      <c r="AK110" s="13">
        <f>'Sch W'!$H$13</f>
        <v>0</v>
      </c>
      <c r="AL110" s="13">
        <f>'Sch W'!$I$13</f>
        <v>0</v>
      </c>
      <c r="AM110" s="13">
        <f>'Sch W'!$D$14</f>
        <v>0</v>
      </c>
      <c r="AN110" s="13">
        <f>'Sch W'!$E$14</f>
        <v>0</v>
      </c>
      <c r="AO110" s="13">
        <f>'Sch W'!$F$14</f>
        <v>0</v>
      </c>
      <c r="AP110" s="13">
        <f>'Sch W'!$G$14</f>
        <v>0</v>
      </c>
      <c r="AQ110" s="13">
        <f>'Sch W'!$H$14</f>
        <v>0</v>
      </c>
      <c r="AR110" s="13">
        <f>'Sch W'!$I$14</f>
        <v>0</v>
      </c>
      <c r="AS110" s="13">
        <f>'Sch W'!$D$15</f>
        <v>0</v>
      </c>
      <c r="AT110" s="13">
        <f>'Sch W'!$E$15</f>
        <v>0</v>
      </c>
      <c r="AU110" s="13">
        <f>'Sch W'!$F$15</f>
        <v>0</v>
      </c>
      <c r="AV110" s="13">
        <f>'Sch W'!$G$15</f>
        <v>0</v>
      </c>
      <c r="AW110" s="13">
        <f>'Sch W'!$H$15</f>
        <v>0</v>
      </c>
      <c r="AX110" s="13">
        <f>'Sch W'!$I$15</f>
        <v>0</v>
      </c>
    </row>
    <row r="112" spans="1:50" x14ac:dyDescent="0.3">
      <c r="A112" s="12" t="s">
        <v>444</v>
      </c>
    </row>
    <row r="113" spans="1:23" ht="33" x14ac:dyDescent="0.3">
      <c r="A113" s="792" t="s">
        <v>1</v>
      </c>
      <c r="B113" s="792" t="s">
        <v>68</v>
      </c>
      <c r="C113" s="792" t="s">
        <v>445</v>
      </c>
      <c r="D113" s="792" t="s">
        <v>446</v>
      </c>
      <c r="E113" s="792" t="s">
        <v>447</v>
      </c>
      <c r="F113" s="792" t="s">
        <v>448</v>
      </c>
      <c r="G113" s="792" t="s">
        <v>449</v>
      </c>
      <c r="H113" s="792" t="s">
        <v>450</v>
      </c>
      <c r="I113" s="792" t="s">
        <v>451</v>
      </c>
      <c r="J113" s="792" t="s">
        <v>452</v>
      </c>
      <c r="K113" s="792" t="s">
        <v>453</v>
      </c>
      <c r="L113" s="792" t="s">
        <v>454</v>
      </c>
      <c r="M113" s="792" t="s">
        <v>455</v>
      </c>
      <c r="N113" s="792" t="s">
        <v>456</v>
      </c>
      <c r="O113" s="792" t="s">
        <v>457</v>
      </c>
      <c r="P113" s="792" t="s">
        <v>458</v>
      </c>
      <c r="Q113" s="792" t="s">
        <v>459</v>
      </c>
      <c r="R113" s="792" t="s">
        <v>460</v>
      </c>
      <c r="S113" s="792" t="s">
        <v>461</v>
      </c>
      <c r="T113" s="792" t="s">
        <v>462</v>
      </c>
      <c r="U113" s="792" t="s">
        <v>463</v>
      </c>
      <c r="V113" s="792" t="s">
        <v>464</v>
      </c>
      <c r="W113" s="792" t="s">
        <v>465</v>
      </c>
    </row>
    <row r="114" spans="1:23" x14ac:dyDescent="0.3">
      <c r="A114" s="12">
        <f>'Sch A'!$A$5</f>
        <v>0</v>
      </c>
      <c r="B114" s="12">
        <f>'Sch A'!$A$18</f>
        <v>0</v>
      </c>
      <c r="C114" s="13">
        <f>'Sch W'!$E$17</f>
        <v>0</v>
      </c>
      <c r="D114" s="13">
        <f>'Sch W'!$O$6</f>
        <v>0</v>
      </c>
      <c r="E114" s="13">
        <f>'Sch W'!$P$6</f>
        <v>0</v>
      </c>
      <c r="F114" s="13">
        <f>'Sch W'!$Q$6</f>
        <v>0</v>
      </c>
      <c r="G114" s="13">
        <f>'Sch W'!$O$7</f>
        <v>0</v>
      </c>
      <c r="H114" s="13">
        <f>'Sch W'!$P$7</f>
        <v>0</v>
      </c>
      <c r="I114" s="13">
        <f>'Sch W'!$Q$7</f>
        <v>0</v>
      </c>
      <c r="J114" s="13">
        <f>'Sch W'!$O$8</f>
        <v>0</v>
      </c>
      <c r="K114" s="13">
        <f>'Sch W'!$P$8</f>
        <v>0</v>
      </c>
      <c r="L114" s="13">
        <f>'Sch W'!$Q$8</f>
        <v>0</v>
      </c>
      <c r="M114" s="13">
        <f>'Sch W'!$O$9</f>
        <v>0</v>
      </c>
      <c r="N114" s="13">
        <f>'Sch W'!$P$9</f>
        <v>0</v>
      </c>
      <c r="O114" s="13">
        <f>'Sch W'!$Q$9</f>
        <v>0</v>
      </c>
      <c r="P114" s="13">
        <f>'Sch W'!$O$10</f>
        <v>0</v>
      </c>
      <c r="Q114" s="13">
        <f>'Sch W'!$P$10</f>
        <v>0</v>
      </c>
      <c r="R114" s="13">
        <f>'Sch W'!$Q$10</f>
        <v>0</v>
      </c>
      <c r="S114" s="13">
        <f>'Sch W'!$O$11</f>
        <v>0</v>
      </c>
      <c r="T114" s="13">
        <f>'Sch W'!$P$11</f>
        <v>0</v>
      </c>
      <c r="U114" s="13">
        <f>'Sch W'!$Q$11</f>
        <v>0</v>
      </c>
      <c r="V114" s="13">
        <f>'Sch W'!$O$13</f>
        <v>0</v>
      </c>
      <c r="W114" s="13">
        <f>'Sch W'!$Q$13</f>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A83E3-A133-4E1F-892A-B57F4E4CC7E3}">
  <sheetPr>
    <pageSetUpPr fitToPage="1"/>
  </sheetPr>
  <dimension ref="A1:G61"/>
  <sheetViews>
    <sheetView zoomScaleNormal="100" workbookViewId="0">
      <selection activeCell="G5" sqref="G5"/>
    </sheetView>
  </sheetViews>
  <sheetFormatPr defaultColWidth="9" defaultRowHeight="15" x14ac:dyDescent="0.2"/>
  <cols>
    <col min="1" max="1" width="20.875" style="14" customWidth="1"/>
    <col min="2" max="7" width="13.625" style="14" customWidth="1"/>
    <col min="8" max="16384" width="9" style="14"/>
  </cols>
  <sheetData>
    <row r="1" spans="1:7" x14ac:dyDescent="0.2">
      <c r="A1" s="804" t="s">
        <v>1</v>
      </c>
      <c r="B1" s="1121"/>
      <c r="C1" s="1122"/>
      <c r="D1" s="1119" t="s">
        <v>3</v>
      </c>
      <c r="E1" s="1120">
        <f>'Sch A'!$C$2</f>
        <v>45108</v>
      </c>
      <c r="F1" s="1118"/>
      <c r="G1" s="1118"/>
    </row>
    <row r="2" spans="1:7" ht="15.75" thickBot="1" x14ac:dyDescent="0.25">
      <c r="A2" s="1123">
        <f>'Sch A'!$A$5</f>
        <v>0</v>
      </c>
      <c r="B2" s="1124"/>
      <c r="C2" s="1125"/>
      <c r="D2" s="1117" t="s">
        <v>4</v>
      </c>
      <c r="E2" s="806">
        <f>'Sch A'!$C$3</f>
        <v>45473</v>
      </c>
      <c r="F2" s="805"/>
      <c r="G2" s="805"/>
    </row>
    <row r="3" spans="1:7" ht="15.75" thickBot="1" x14ac:dyDescent="0.25"/>
    <row r="4" spans="1:7" x14ac:dyDescent="0.2">
      <c r="A4" s="797" t="s">
        <v>466</v>
      </c>
      <c r="B4" s="798"/>
      <c r="C4" s="992"/>
      <c r="D4" s="935" t="s">
        <v>1576</v>
      </c>
      <c r="E4" s="798"/>
      <c r="G4" s="1444" t="s">
        <v>1954</v>
      </c>
    </row>
    <row r="5" spans="1:7" x14ac:dyDescent="0.2">
      <c r="A5" s="799" t="s">
        <v>467</v>
      </c>
      <c r="B5" s="800">
        <f>'Sch B-1'!$T$20</f>
        <v>0</v>
      </c>
      <c r="D5" s="799" t="s">
        <v>467</v>
      </c>
      <c r="E5" s="800">
        <f>'Sch B-1'!$D$20</f>
        <v>0</v>
      </c>
      <c r="G5" s="1445">
        <f>'Sch B-2a'!$O$58</f>
        <v>0</v>
      </c>
    </row>
    <row r="6" spans="1:7" x14ac:dyDescent="0.2">
      <c r="A6" s="799" t="s">
        <v>468</v>
      </c>
      <c r="B6" s="801">
        <f>'Sch B-3'!$L$59</f>
        <v>0</v>
      </c>
      <c r="D6" s="799" t="s">
        <v>468</v>
      </c>
      <c r="E6" s="801">
        <f>'Sch B-3'!$C$59+'Sch B-3'!$D$59+'Sch B-3'!$E$59+'Sch B-3'!$F$59</f>
        <v>0</v>
      </c>
      <c r="G6" s="1445">
        <f>'Sch B-2b'!$O$58</f>
        <v>0</v>
      </c>
    </row>
    <row r="7" spans="1:7" ht="15.75" thickBot="1" x14ac:dyDescent="0.25">
      <c r="A7" s="802" t="s">
        <v>469</v>
      </c>
      <c r="B7" s="803">
        <f>B5-B6</f>
        <v>0</v>
      </c>
      <c r="D7" s="802" t="s">
        <v>469</v>
      </c>
      <c r="E7" s="803">
        <f>E5-E6</f>
        <v>0</v>
      </c>
      <c r="G7" s="1446">
        <f>'Sch B-2c'!$O$58</f>
        <v>0</v>
      </c>
    </row>
    <row r="8" spans="1:7" ht="15.75" thickBot="1" x14ac:dyDescent="0.25">
      <c r="B8" s="16"/>
    </row>
    <row r="9" spans="1:7" x14ac:dyDescent="0.2">
      <c r="A9" s="797" t="s">
        <v>478</v>
      </c>
      <c r="B9" s="808"/>
      <c r="C9" s="808"/>
      <c r="D9" s="808"/>
      <c r="E9" s="798"/>
    </row>
    <row r="10" spans="1:7" ht="25.5" x14ac:dyDescent="0.2">
      <c r="A10" s="816"/>
      <c r="B10" s="20" t="s">
        <v>479</v>
      </c>
      <c r="C10" s="20" t="s">
        <v>481</v>
      </c>
      <c r="D10" s="837" t="s">
        <v>480</v>
      </c>
      <c r="E10" s="817" t="s">
        <v>482</v>
      </c>
    </row>
    <row r="11" spans="1:7" x14ac:dyDescent="0.2">
      <c r="A11" s="799" t="s">
        <v>477</v>
      </c>
      <c r="B11" s="21">
        <f>'Sch C-1'!$B$90</f>
        <v>0</v>
      </c>
      <c r="C11" s="21">
        <f>'Sch C-1'!$C$90</f>
        <v>0</v>
      </c>
      <c r="D11" s="21">
        <f>'Sch C-1'!$D$90</f>
        <v>0</v>
      </c>
      <c r="E11" s="812">
        <f>'Sch C-1'!$E$90</f>
        <v>0</v>
      </c>
    </row>
    <row r="12" spans="1:7" x14ac:dyDescent="0.2">
      <c r="A12" s="799" t="s">
        <v>483</v>
      </c>
      <c r="B12" s="811">
        <f>'Sch C-1'!$B$93</f>
        <v>0</v>
      </c>
      <c r="C12" s="811"/>
      <c r="D12" s="811"/>
      <c r="E12" s="800"/>
    </row>
    <row r="13" spans="1:7" x14ac:dyDescent="0.2">
      <c r="A13" s="813" t="s">
        <v>484</v>
      </c>
      <c r="B13" s="814"/>
      <c r="C13" s="814">
        <f>'Sch C-1'!$C$93</f>
        <v>0</v>
      </c>
      <c r="D13" s="814">
        <f>'Sch C-1'!$D$93</f>
        <v>0</v>
      </c>
      <c r="E13" s="801">
        <f>SUM(B12:D13)</f>
        <v>0</v>
      </c>
    </row>
    <row r="14" spans="1:7" ht="15.75" thickBot="1" x14ac:dyDescent="0.25">
      <c r="A14" s="818" t="s">
        <v>469</v>
      </c>
      <c r="B14" s="815">
        <f>B11-B12</f>
        <v>0</v>
      </c>
      <c r="C14" s="815">
        <f t="shared" ref="C14:E14" si="0">C11-C13</f>
        <v>0</v>
      </c>
      <c r="D14" s="815">
        <f t="shared" si="0"/>
        <v>0</v>
      </c>
      <c r="E14" s="803">
        <f t="shared" si="0"/>
        <v>0</v>
      </c>
    </row>
    <row r="15" spans="1:7" ht="15.75" thickBot="1" x14ac:dyDescent="0.25">
      <c r="B15" s="16"/>
    </row>
    <row r="16" spans="1:7" x14ac:dyDescent="0.2">
      <c r="A16" s="797" t="s">
        <v>470</v>
      </c>
      <c r="B16" s="807"/>
      <c r="C16" s="808"/>
      <c r="D16" s="808"/>
      <c r="E16" s="808"/>
      <c r="F16" s="808"/>
      <c r="G16" s="798"/>
    </row>
    <row r="17" spans="1:7" x14ac:dyDescent="0.2">
      <c r="A17" s="809"/>
      <c r="B17" s="17" t="s">
        <v>471</v>
      </c>
      <c r="C17" s="18" t="s">
        <v>472</v>
      </c>
      <c r="D17" s="18" t="s">
        <v>473</v>
      </c>
      <c r="E17" s="18" t="s">
        <v>474</v>
      </c>
      <c r="F17" s="18" t="s">
        <v>475</v>
      </c>
      <c r="G17" s="810" t="s">
        <v>476</v>
      </c>
    </row>
    <row r="18" spans="1:7" x14ac:dyDescent="0.2">
      <c r="A18" s="799" t="s">
        <v>477</v>
      </c>
      <c r="B18" s="811">
        <f>'Sch C-1'!$E$64+'Sch C-1'!$E$65</f>
        <v>0</v>
      </c>
      <c r="C18" s="811">
        <f>'Sch C-1'!$H$64+'Sch C-1'!$H$65</f>
        <v>0</v>
      </c>
      <c r="D18" s="811">
        <f>'Sch C-1'!$I$64+'Sch C-1'!$I$65</f>
        <v>0</v>
      </c>
      <c r="E18" s="811">
        <f>'Sch C-1'!$J$64+'Sch C-1'!$J$65</f>
        <v>0</v>
      </c>
      <c r="F18" s="811">
        <f>'Sch C-1'!$K$64+'Sch C-1'!$K$65</f>
        <v>0</v>
      </c>
      <c r="G18" s="833">
        <f>'Sch C-1'!$L$64+'Sch C-1'!$L$65</f>
        <v>0</v>
      </c>
    </row>
    <row r="19" spans="1:7" x14ac:dyDescent="0.2">
      <c r="A19" s="813" t="s">
        <v>291</v>
      </c>
      <c r="B19" s="814">
        <f>'Sch C-2a'!$B$22</f>
        <v>0</v>
      </c>
      <c r="C19" s="814">
        <f>'Sch C-2a'!$C$22</f>
        <v>0</v>
      </c>
      <c r="D19" s="814">
        <f>'Sch C-2a'!$D$22</f>
        <v>0</v>
      </c>
      <c r="E19" s="814">
        <f>'Sch C-2a'!$E$22</f>
        <v>0</v>
      </c>
      <c r="F19" s="814">
        <f>'Sch C-2a'!$F$22</f>
        <v>0</v>
      </c>
      <c r="G19" s="801">
        <f>'Sch C-2a'!$G$22</f>
        <v>0</v>
      </c>
    </row>
    <row r="20" spans="1:7" ht="15.75" thickBot="1" x14ac:dyDescent="0.25">
      <c r="A20" s="802" t="s">
        <v>469</v>
      </c>
      <c r="B20" s="815">
        <f>B18-B19</f>
        <v>0</v>
      </c>
      <c r="C20" s="815">
        <f t="shared" ref="C20:G20" si="1">C18-C19</f>
        <v>0</v>
      </c>
      <c r="D20" s="815">
        <f t="shared" si="1"/>
        <v>0</v>
      </c>
      <c r="E20" s="815">
        <f t="shared" si="1"/>
        <v>0</v>
      </c>
      <c r="F20" s="815">
        <f t="shared" si="1"/>
        <v>0</v>
      </c>
      <c r="G20" s="803">
        <f t="shared" si="1"/>
        <v>0</v>
      </c>
    </row>
    <row r="21" spans="1:7" ht="15.75" thickBot="1" x14ac:dyDescent="0.25"/>
    <row r="22" spans="1:7" x14ac:dyDescent="0.2">
      <c r="A22" s="935" t="s">
        <v>1516</v>
      </c>
      <c r="B22" s="807"/>
      <c r="C22" s="808"/>
      <c r="D22" s="808"/>
      <c r="E22" s="808"/>
      <c r="F22" s="808"/>
      <c r="G22" s="798"/>
    </row>
    <row r="23" spans="1:7" x14ac:dyDescent="0.2">
      <c r="A23" s="809"/>
      <c r="B23" s="17" t="s">
        <v>471</v>
      </c>
      <c r="C23" s="18" t="s">
        <v>472</v>
      </c>
      <c r="D23" s="18" t="s">
        <v>473</v>
      </c>
      <c r="E23" s="18" t="s">
        <v>474</v>
      </c>
      <c r="F23" s="18" t="s">
        <v>475</v>
      </c>
      <c r="G23" s="810" t="s">
        <v>476</v>
      </c>
    </row>
    <row r="24" spans="1:7" x14ac:dyDescent="0.2">
      <c r="A24" s="799" t="s">
        <v>477</v>
      </c>
      <c r="B24" s="811">
        <f>'Sch C-1'!$E$12+'Sch C-1'!$E$13+'Sch C-1'!$E$14+'Sch C-1'!$E$15</f>
        <v>0</v>
      </c>
      <c r="C24" s="811">
        <f>'Sch C-1'!$H$12+'Sch C-1'!$H$13+'Sch C-1'!$H$14+'Sch C-1'!$H$15</f>
        <v>0</v>
      </c>
      <c r="D24" s="811">
        <f>'Sch C-1'!$I$12+'Sch C-1'!$I$13+'Sch C-1'!$I$14+'Sch C-1'!$I$15</f>
        <v>0</v>
      </c>
      <c r="E24" s="811">
        <f>'Sch C-1'!$J$12+'Sch C-1'!$J$13+'Sch C-1'!$J$14+'Sch C-1'!$J$15</f>
        <v>0</v>
      </c>
      <c r="F24" s="811">
        <f>'Sch C-1'!$K$12+'Sch C-1'!$K$13+'Sch C-1'!$K$14+'Sch C-1'!$K$15</f>
        <v>0</v>
      </c>
      <c r="G24" s="833">
        <f>'Sch C-1'!$L$12+'Sch C-1'!$L$13+'Sch C-1'!$L$14+'Sch C-1'!$L$15</f>
        <v>0</v>
      </c>
    </row>
    <row r="25" spans="1:7" x14ac:dyDescent="0.2">
      <c r="A25" s="936" t="s">
        <v>1392</v>
      </c>
      <c r="B25" s="814">
        <f>'Sch C-2c'!$B$12</f>
        <v>0</v>
      </c>
      <c r="C25" s="814">
        <f>'Sch C-2c'!$C$12</f>
        <v>0</v>
      </c>
      <c r="D25" s="814">
        <f>'Sch C-2c'!$D$12</f>
        <v>0</v>
      </c>
      <c r="E25" s="814">
        <f>'Sch C-2c'!$E$12</f>
        <v>0</v>
      </c>
      <c r="F25" s="814">
        <f>'Sch C-2c'!$F$12</f>
        <v>0</v>
      </c>
      <c r="G25" s="801">
        <f>'Sch C-2c'!$G$12</f>
        <v>0</v>
      </c>
    </row>
    <row r="26" spans="1:7" ht="15.75" thickBot="1" x14ac:dyDescent="0.25">
      <c r="A26" s="802" t="s">
        <v>469</v>
      </c>
      <c r="B26" s="815">
        <f>B24-B25</f>
        <v>0</v>
      </c>
      <c r="C26" s="815">
        <f t="shared" ref="C26:G26" si="2">C24-C25</f>
        <v>0</v>
      </c>
      <c r="D26" s="815">
        <f t="shared" si="2"/>
        <v>0</v>
      </c>
      <c r="E26" s="815">
        <f t="shared" si="2"/>
        <v>0</v>
      </c>
      <c r="F26" s="815">
        <f t="shared" si="2"/>
        <v>0</v>
      </c>
      <c r="G26" s="803">
        <f t="shared" si="2"/>
        <v>0</v>
      </c>
    </row>
    <row r="27" spans="1:7" ht="15.75" thickBot="1" x14ac:dyDescent="0.25"/>
    <row r="28" spans="1:7" x14ac:dyDescent="0.2">
      <c r="A28" s="935" t="s">
        <v>1517</v>
      </c>
      <c r="B28" s="807"/>
      <c r="C28" s="808"/>
      <c r="D28" s="808"/>
      <c r="E28" s="808"/>
      <c r="F28" s="808"/>
      <c r="G28" s="798"/>
    </row>
    <row r="29" spans="1:7" x14ac:dyDescent="0.2">
      <c r="A29" s="809"/>
      <c r="B29" s="17" t="s">
        <v>471</v>
      </c>
      <c r="C29" s="18" t="s">
        <v>472</v>
      </c>
      <c r="D29" s="18" t="s">
        <v>473</v>
      </c>
      <c r="E29" s="18" t="s">
        <v>474</v>
      </c>
      <c r="F29" s="18" t="s">
        <v>475</v>
      </c>
      <c r="G29" s="810" t="s">
        <v>476</v>
      </c>
    </row>
    <row r="30" spans="1:7" x14ac:dyDescent="0.2">
      <c r="A30" s="799" t="s">
        <v>477</v>
      </c>
      <c r="B30" s="811">
        <f>'Sch C-1'!$E$37+'Sch C-1'!$E$38+'Sch C-1'!$E$39+'Sch C-1'!$E$40</f>
        <v>0</v>
      </c>
      <c r="C30" s="811">
        <f>'Sch C-1'!$H$37+'Sch C-1'!$H$38+'Sch C-1'!$H$39+'Sch C-1'!$H$40</f>
        <v>0</v>
      </c>
      <c r="D30" s="811">
        <f>'Sch C-1'!$I$37+'Sch C-1'!$I$38+'Sch C-1'!$I$39+'Sch C-1'!$I$40</f>
        <v>0</v>
      </c>
      <c r="E30" s="811">
        <f>'Sch C-1'!$J$37+'Sch C-1'!$J$38+'Sch C-1'!$J$39+'Sch C-1'!$J$40</f>
        <v>0</v>
      </c>
      <c r="F30" s="811">
        <f>'Sch C-1'!$K$37+'Sch C-1'!$K$38+'Sch C-1'!$K$39+'Sch C-1'!$K$40</f>
        <v>0</v>
      </c>
      <c r="G30" s="833">
        <f>'Sch C-1'!$L$37+'Sch C-1'!$L$38+'Sch C-1'!$L$39+'Sch C-1'!$L$40</f>
        <v>0</v>
      </c>
    </row>
    <row r="31" spans="1:7" x14ac:dyDescent="0.2">
      <c r="A31" s="936" t="s">
        <v>1393</v>
      </c>
      <c r="B31" s="814">
        <f>'Sch C-2i'!$B$12</f>
        <v>0</v>
      </c>
      <c r="C31" s="814">
        <f>'Sch C-2i'!$C$12</f>
        <v>0</v>
      </c>
      <c r="D31" s="814">
        <f>'Sch C-2i'!$D$12</f>
        <v>0</v>
      </c>
      <c r="E31" s="814">
        <f>'Sch C-2i'!$E$12</f>
        <v>0</v>
      </c>
      <c r="F31" s="814">
        <f>'Sch C-2i'!$F$12</f>
        <v>0</v>
      </c>
      <c r="G31" s="801">
        <f>'Sch C-2i'!$G$12</f>
        <v>0</v>
      </c>
    </row>
    <row r="32" spans="1:7" ht="15.75" thickBot="1" x14ac:dyDescent="0.25">
      <c r="A32" s="802" t="s">
        <v>469</v>
      </c>
      <c r="B32" s="815">
        <f>B30-B31</f>
        <v>0</v>
      </c>
      <c r="C32" s="815">
        <f t="shared" ref="C32:G32" si="3">C30-C31</f>
        <v>0</v>
      </c>
      <c r="D32" s="815">
        <f t="shared" si="3"/>
        <v>0</v>
      </c>
      <c r="E32" s="815">
        <f t="shared" si="3"/>
        <v>0</v>
      </c>
      <c r="F32" s="815">
        <f t="shared" si="3"/>
        <v>0</v>
      </c>
      <c r="G32" s="803">
        <f t="shared" si="3"/>
        <v>0</v>
      </c>
    </row>
    <row r="33" spans="1:7" ht="15.75" thickBot="1" x14ac:dyDescent="0.25"/>
    <row r="34" spans="1:7" x14ac:dyDescent="0.2">
      <c r="A34" s="935" t="s">
        <v>1518</v>
      </c>
      <c r="B34" s="807"/>
      <c r="C34" s="808"/>
      <c r="D34" s="808"/>
      <c r="E34" s="808"/>
      <c r="F34" s="808"/>
      <c r="G34" s="798"/>
    </row>
    <row r="35" spans="1:7" x14ac:dyDescent="0.2">
      <c r="A35" s="809"/>
      <c r="B35" s="17" t="s">
        <v>471</v>
      </c>
      <c r="C35" s="18" t="s">
        <v>472</v>
      </c>
      <c r="D35" s="18" t="s">
        <v>473</v>
      </c>
      <c r="E35" s="18" t="s">
        <v>474</v>
      </c>
      <c r="F35" s="18" t="s">
        <v>475</v>
      </c>
      <c r="G35" s="810" t="s">
        <v>476</v>
      </c>
    </row>
    <row r="36" spans="1:7" x14ac:dyDescent="0.2">
      <c r="A36" s="799" t="s">
        <v>477</v>
      </c>
      <c r="B36" s="811">
        <f>'Sch C-1'!$E$48+'Sch C-1'!$E$49+'Sch C-1'!$E$50+'Sch C-1'!$E$51</f>
        <v>0</v>
      </c>
      <c r="C36" s="811" t="e">
        <f>'Sch C-1'!$H$48+'Sch C-1'!$H$49+'Sch C-1'!$H$50+'Sch C-1'!$H$51</f>
        <v>#N/A</v>
      </c>
      <c r="D36" s="811" t="e">
        <f>'Sch C-1'!$I$48+'Sch C-1'!$I$49+'Sch C-1'!$I$50+'Sch C-1'!$I$51</f>
        <v>#N/A</v>
      </c>
      <c r="E36" s="811" t="e">
        <f>'Sch C-1'!$J$48+'Sch C-1'!$J$49+'Sch C-1'!$J$50+'Sch C-1'!$J$51</f>
        <v>#N/A</v>
      </c>
      <c r="F36" s="811" t="e">
        <f>'Sch C-1'!$K$48+'Sch C-1'!$K$49+'Sch C-1'!$K$50+'Sch C-1'!$K$51</f>
        <v>#N/A</v>
      </c>
      <c r="G36" s="833" t="e">
        <f>'Sch C-1'!$L$48+'Sch C-1'!$L$49+'Sch C-1'!$L$50+'Sch C-1'!$L$51</f>
        <v>#N/A</v>
      </c>
    </row>
    <row r="37" spans="1:7" x14ac:dyDescent="0.2">
      <c r="A37" s="936" t="s">
        <v>1394</v>
      </c>
      <c r="B37" s="814">
        <f>'Sch C-2l'!$B$12</f>
        <v>0</v>
      </c>
      <c r="C37" s="814">
        <f>'Sch C-2l'!$C$12</f>
        <v>0</v>
      </c>
      <c r="D37" s="814">
        <f>'Sch C-2l'!$D$12</f>
        <v>0</v>
      </c>
      <c r="E37" s="814">
        <f>'Sch C-2l'!$E$12</f>
        <v>0</v>
      </c>
      <c r="F37" s="814">
        <f>'Sch C-2l'!$F$12</f>
        <v>0</v>
      </c>
      <c r="G37" s="801">
        <f>'Sch C-2l'!$G$12</f>
        <v>0</v>
      </c>
    </row>
    <row r="38" spans="1:7" ht="15.75" thickBot="1" x14ac:dyDescent="0.25">
      <c r="A38" s="802" t="s">
        <v>469</v>
      </c>
      <c r="B38" s="815">
        <f>B36-B37</f>
        <v>0</v>
      </c>
      <c r="C38" s="815" t="e">
        <f t="shared" ref="C38:G38" si="4">C36-C37</f>
        <v>#N/A</v>
      </c>
      <c r="D38" s="815" t="e">
        <f t="shared" si="4"/>
        <v>#N/A</v>
      </c>
      <c r="E38" s="815" t="e">
        <f t="shared" si="4"/>
        <v>#N/A</v>
      </c>
      <c r="F38" s="815" t="e">
        <f t="shared" si="4"/>
        <v>#N/A</v>
      </c>
      <c r="G38" s="803" t="e">
        <f t="shared" si="4"/>
        <v>#N/A</v>
      </c>
    </row>
    <row r="39" spans="1:7" ht="15.75" thickBot="1" x14ac:dyDescent="0.25"/>
    <row r="40" spans="1:7" x14ac:dyDescent="0.2">
      <c r="A40" s="935" t="s">
        <v>1519</v>
      </c>
      <c r="B40" s="807"/>
      <c r="C40" s="808"/>
      <c r="D40" s="808"/>
      <c r="E40" s="808"/>
      <c r="F40" s="808"/>
      <c r="G40" s="798"/>
    </row>
    <row r="41" spans="1:7" x14ac:dyDescent="0.2">
      <c r="A41" s="809"/>
      <c r="B41" s="17" t="s">
        <v>471</v>
      </c>
      <c r="C41" s="18" t="s">
        <v>472</v>
      </c>
      <c r="D41" s="18" t="s">
        <v>473</v>
      </c>
      <c r="E41" s="18" t="s">
        <v>474</v>
      </c>
      <c r="F41" s="18" t="s">
        <v>475</v>
      </c>
      <c r="G41" s="810" t="s">
        <v>476</v>
      </c>
    </row>
    <row r="42" spans="1:7" x14ac:dyDescent="0.2">
      <c r="A42" s="799" t="s">
        <v>477</v>
      </c>
      <c r="B42" s="811">
        <f>'Sch C-1'!$E$53+'Sch C-1'!$E$54+'Sch C-1'!$E$55</f>
        <v>0</v>
      </c>
      <c r="C42" s="811" t="e">
        <f>'Sch C-1'!$H$53+'Sch C-1'!$H$54+'Sch C-1'!$H$55</f>
        <v>#N/A</v>
      </c>
      <c r="D42" s="811" t="e">
        <f>'Sch C-1'!$I$53+'Sch C-1'!$I$54+'Sch C-1'!$I$55</f>
        <v>#N/A</v>
      </c>
      <c r="E42" s="811" t="e">
        <f>'Sch C-1'!$J$53+'Sch C-1'!$J$54+'Sch C-1'!$J$55</f>
        <v>#N/A</v>
      </c>
      <c r="F42" s="811" t="e">
        <f>'Sch C-1'!$K$53+'Sch C-1'!$K$54+'Sch C-1'!$K$55</f>
        <v>#N/A</v>
      </c>
      <c r="G42" s="833" t="e">
        <f>'Sch C-1'!$L$53+'Sch C-1'!$L$54+'Sch C-1'!$L$55</f>
        <v>#N/A</v>
      </c>
    </row>
    <row r="43" spans="1:7" x14ac:dyDescent="0.2">
      <c r="A43" s="936" t="s">
        <v>1395</v>
      </c>
      <c r="B43" s="814">
        <f>'Sch C-2m'!$B$11</f>
        <v>0</v>
      </c>
      <c r="C43" s="814">
        <f>'Sch C-2m'!$C$11</f>
        <v>0</v>
      </c>
      <c r="D43" s="814">
        <f>'Sch C-2m'!$D$11</f>
        <v>0</v>
      </c>
      <c r="E43" s="814">
        <f>'Sch C-2m'!$E$11</f>
        <v>0</v>
      </c>
      <c r="F43" s="814">
        <f>'Sch C-2m'!$F$11</f>
        <v>0</v>
      </c>
      <c r="G43" s="801">
        <f>'Sch C-2m'!$G$11</f>
        <v>0</v>
      </c>
    </row>
    <row r="44" spans="1:7" ht="15.75" thickBot="1" x14ac:dyDescent="0.25">
      <c r="A44" s="802" t="s">
        <v>469</v>
      </c>
      <c r="B44" s="815">
        <f>B42-B43</f>
        <v>0</v>
      </c>
      <c r="C44" s="815" t="e">
        <f t="shared" ref="C44:G44" si="5">C42-C43</f>
        <v>#N/A</v>
      </c>
      <c r="D44" s="815" t="e">
        <f t="shared" si="5"/>
        <v>#N/A</v>
      </c>
      <c r="E44" s="815" t="e">
        <f t="shared" si="5"/>
        <v>#N/A</v>
      </c>
      <c r="F44" s="815" t="e">
        <f t="shared" si="5"/>
        <v>#N/A</v>
      </c>
      <c r="G44" s="803" t="e">
        <f t="shared" si="5"/>
        <v>#N/A</v>
      </c>
    </row>
    <row r="45" spans="1:7" ht="15.75" thickBot="1" x14ac:dyDescent="0.25"/>
    <row r="46" spans="1:7" x14ac:dyDescent="0.2">
      <c r="A46" s="935" t="s">
        <v>1521</v>
      </c>
      <c r="B46" s="807"/>
      <c r="C46" s="808"/>
      <c r="D46" s="808"/>
      <c r="E46" s="808"/>
      <c r="F46" s="808"/>
      <c r="G46" s="798"/>
    </row>
    <row r="47" spans="1:7" x14ac:dyDescent="0.2">
      <c r="A47" s="809"/>
      <c r="B47" s="17" t="s">
        <v>471</v>
      </c>
      <c r="C47" s="18" t="s">
        <v>472</v>
      </c>
      <c r="D47" s="18" t="s">
        <v>473</v>
      </c>
      <c r="E47" s="18" t="s">
        <v>474</v>
      </c>
      <c r="F47" s="18" t="s">
        <v>475</v>
      </c>
      <c r="G47" s="810" t="s">
        <v>476</v>
      </c>
    </row>
    <row r="48" spans="1:7" x14ac:dyDescent="0.2">
      <c r="A48" s="799" t="s">
        <v>477</v>
      </c>
      <c r="B48" s="811">
        <f>'Sch C-1'!$E$22+'Sch C-1'!$E$57+'Sch C-1'!$E$58+'Sch C-1'!$E$59</f>
        <v>0</v>
      </c>
      <c r="C48" s="811" t="e">
        <f>'Sch C-1'!$H$22+'Sch C-1'!$H$57+'Sch C-1'!$H$58+'Sch C-1'!$H$59</f>
        <v>#N/A</v>
      </c>
      <c r="D48" s="811" t="e">
        <f>'Sch C-1'!$I$22+'Sch C-1'!$I$57+'Sch C-1'!$I$58+'Sch C-1'!$I$59</f>
        <v>#N/A</v>
      </c>
      <c r="E48" s="811" t="e">
        <f>'Sch C-1'!$J$22+'Sch C-1'!$J$57+'Sch C-1'!$J$58+'Sch C-1'!$J$59</f>
        <v>#N/A</v>
      </c>
      <c r="F48" s="811" t="e">
        <f>'Sch C-1'!$K$22+'Sch C-1'!$K$57+'Sch C-1'!$K$58+'Sch C-1'!$K$59</f>
        <v>#N/A</v>
      </c>
      <c r="G48" s="833" t="e">
        <f>'Sch C-1'!$L$22+'Sch C-1'!$L$57+'Sch C-1'!$L$58+'Sch C-1'!$L$59</f>
        <v>#N/A</v>
      </c>
    </row>
    <row r="49" spans="1:7" x14ac:dyDescent="0.2">
      <c r="A49" s="936" t="s">
        <v>1520</v>
      </c>
      <c r="B49" s="814">
        <f>'Sch C-2n'!$B$12</f>
        <v>0</v>
      </c>
      <c r="C49" s="814">
        <f>'Sch C-2n'!$C$12</f>
        <v>0</v>
      </c>
      <c r="D49" s="814">
        <f>'Sch C-2n'!$D$12</f>
        <v>0</v>
      </c>
      <c r="E49" s="814">
        <f>'Sch C-2n'!$E$12</f>
        <v>0</v>
      </c>
      <c r="F49" s="814">
        <f>'Sch C-2n'!$F$12</f>
        <v>0</v>
      </c>
      <c r="G49" s="801">
        <f>'Sch C-2n'!$G$12</f>
        <v>0</v>
      </c>
    </row>
    <row r="50" spans="1:7" ht="15.75" thickBot="1" x14ac:dyDescent="0.25">
      <c r="A50" s="802" t="s">
        <v>469</v>
      </c>
      <c r="B50" s="815">
        <f>B48-B49</f>
        <v>0</v>
      </c>
      <c r="C50" s="815" t="e">
        <f t="shared" ref="C50:G50" si="6">C48-C49</f>
        <v>#N/A</v>
      </c>
      <c r="D50" s="815" t="e">
        <f t="shared" si="6"/>
        <v>#N/A</v>
      </c>
      <c r="E50" s="815" t="e">
        <f t="shared" si="6"/>
        <v>#N/A</v>
      </c>
      <c r="F50" s="815" t="e">
        <f t="shared" si="6"/>
        <v>#N/A</v>
      </c>
      <c r="G50" s="803" t="e">
        <f t="shared" si="6"/>
        <v>#N/A</v>
      </c>
    </row>
    <row r="51" spans="1:7" ht="15.75" thickBot="1" x14ac:dyDescent="0.25"/>
    <row r="52" spans="1:7" x14ac:dyDescent="0.2">
      <c r="A52" s="831" t="s">
        <v>1381</v>
      </c>
      <c r="B52" s="798"/>
      <c r="C52" s="16"/>
      <c r="D52" s="1352"/>
      <c r="E52" s="1352"/>
    </row>
    <row r="53" spans="1:7" x14ac:dyDescent="0.2">
      <c r="A53" s="832" t="s">
        <v>1848</v>
      </c>
      <c r="B53" s="833">
        <f>'Sch W'!$D$14</f>
        <v>0</v>
      </c>
      <c r="D53" s="1352"/>
      <c r="E53" s="1353"/>
    </row>
    <row r="54" spans="1:7" x14ac:dyDescent="0.2">
      <c r="A54" s="834" t="s">
        <v>1849</v>
      </c>
      <c r="B54" s="1350">
        <f>'Sch W'!$C$53+'Sch W'!$C$88+'Sch W'!$C$123+'Sch W'!$C$158+'Sch W'!$C$193</f>
        <v>0</v>
      </c>
      <c r="D54" s="1352"/>
      <c r="E54" s="1353"/>
    </row>
    <row r="55" spans="1:7" ht="15.75" thickBot="1" x14ac:dyDescent="0.25">
      <c r="A55" s="835" t="s">
        <v>469</v>
      </c>
      <c r="B55" s="836">
        <f>B53-B54</f>
        <v>0</v>
      </c>
      <c r="D55" s="1352"/>
      <c r="E55" s="1353"/>
    </row>
    <row r="56" spans="1:7" ht="15.75" thickBot="1" x14ac:dyDescent="0.25">
      <c r="D56" s="1352"/>
      <c r="E56" s="1353"/>
    </row>
    <row r="57" spans="1:7" x14ac:dyDescent="0.2">
      <c r="A57" s="831" t="s">
        <v>1850</v>
      </c>
      <c r="B57" s="798"/>
    </row>
    <row r="58" spans="1:7" x14ac:dyDescent="0.2">
      <c r="A58" s="832" t="s">
        <v>1382</v>
      </c>
      <c r="B58" s="833">
        <f>'Sch W'!$D$14</f>
        <v>0</v>
      </c>
    </row>
    <row r="59" spans="1:7" x14ac:dyDescent="0.2">
      <c r="A59" s="834" t="s">
        <v>1383</v>
      </c>
      <c r="B59" s="800">
        <f>'Sch W'!$E$17</f>
        <v>0</v>
      </c>
    </row>
    <row r="60" spans="1:7" x14ac:dyDescent="0.2">
      <c r="A60" s="834" t="s">
        <v>1384</v>
      </c>
      <c r="B60" s="800">
        <f>'Sch W'!$O$16</f>
        <v>0</v>
      </c>
    </row>
    <row r="61" spans="1:7" ht="15.75" thickBot="1" x14ac:dyDescent="0.25">
      <c r="A61" s="835" t="s">
        <v>1385</v>
      </c>
      <c r="B61" s="836">
        <f>'Sch W'!$Q$16</f>
        <v>0</v>
      </c>
    </row>
  </sheetData>
  <sheetProtection algorithmName="SHA-512" hashValue="kCsXFGaU1jGDaqY2M+2Y+dulqQ0oYDi4deI75P6Ule/KMZd1GS4LFanRXxIxGr0xStg0jpMbhlsBz2dp8So5oA==" saltValue="PlFHp4ZX5ZIbnq1ZV/ltHA==" spinCount="100000" sheet="1" objects="1" scenarios="1"/>
  <printOptions horizontalCentered="1"/>
  <pageMargins left="0.5" right="0.5" top="0.5" bottom="0.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02E8A-4332-4A54-96C3-C7AFBDD5EADF}">
  <sheetPr>
    <pageSetUpPr fitToPage="1"/>
  </sheetPr>
  <dimension ref="A1:D50"/>
  <sheetViews>
    <sheetView zoomScaleNormal="100" workbookViewId="0">
      <selection activeCell="A4" sqref="A4"/>
    </sheetView>
  </sheetViews>
  <sheetFormatPr defaultColWidth="10" defaultRowHeight="15" x14ac:dyDescent="0.2"/>
  <cols>
    <col min="1" max="1" width="9.625" style="2" customWidth="1"/>
    <col min="2" max="2" width="60.75" style="2" customWidth="1"/>
    <col min="3" max="4" width="11.875" style="2" customWidth="1"/>
    <col min="5" max="16384" width="10" style="2"/>
  </cols>
  <sheetData>
    <row r="1" spans="1:4" x14ac:dyDescent="0.2">
      <c r="A1" s="858" t="s">
        <v>1571</v>
      </c>
      <c r="B1" s="4"/>
    </row>
    <row r="2" spans="1:4" x14ac:dyDescent="0.2">
      <c r="A2" s="1116" t="s">
        <v>0</v>
      </c>
      <c r="B2" s="4"/>
    </row>
    <row r="3" spans="1:4" s="4" customFormat="1" ht="15" customHeight="1" x14ac:dyDescent="0.25">
      <c r="A3" s="30" t="s">
        <v>1572</v>
      </c>
      <c r="C3" s="1129" t="s">
        <v>2</v>
      </c>
      <c r="D3" s="1130"/>
    </row>
    <row r="4" spans="1:4" s="4" customFormat="1" ht="15" customHeight="1" x14ac:dyDescent="0.2">
      <c r="A4" s="4" t="str">
        <f>'Sch A'!$A$2</f>
        <v>SFN 137 (Rev. 04-24)</v>
      </c>
      <c r="C4" s="1131" t="s">
        <v>3</v>
      </c>
      <c r="D4" s="1132">
        <f>'Sch A'!$C$2</f>
        <v>45108</v>
      </c>
    </row>
    <row r="5" spans="1:4" ht="15" customHeight="1" x14ac:dyDescent="0.2">
      <c r="A5" s="1447">
        <f>'Sch A'!$A$5</f>
        <v>0</v>
      </c>
      <c r="C5" s="1133" t="s">
        <v>4</v>
      </c>
      <c r="D5" s="1134">
        <f>'Sch A'!$C$3</f>
        <v>45473</v>
      </c>
    </row>
    <row r="6" spans="1:4" ht="15" customHeight="1" x14ac:dyDescent="0.2"/>
    <row r="7" spans="1:4" s="4" customFormat="1" ht="12.75" x14ac:dyDescent="0.2">
      <c r="A7" s="22"/>
      <c r="B7" s="23"/>
      <c r="C7" s="25" t="s">
        <v>5</v>
      </c>
      <c r="D7" s="26"/>
    </row>
    <row r="8" spans="1:4" s="4" customFormat="1" ht="25.5" x14ac:dyDescent="0.2">
      <c r="A8" s="6" t="s">
        <v>6</v>
      </c>
      <c r="B8" s="6" t="s">
        <v>6</v>
      </c>
      <c r="C8" s="7" t="s">
        <v>8</v>
      </c>
      <c r="D8" s="7" t="s">
        <v>9</v>
      </c>
    </row>
    <row r="9" spans="1:4" x14ac:dyDescent="0.2">
      <c r="A9" s="8" t="s">
        <v>10</v>
      </c>
      <c r="B9" s="866" t="s">
        <v>11</v>
      </c>
      <c r="C9" s="10"/>
      <c r="D9" s="27"/>
    </row>
    <row r="10" spans="1:4" x14ac:dyDescent="0.2">
      <c r="A10" s="903" t="s">
        <v>1812</v>
      </c>
      <c r="B10" s="866" t="s">
        <v>1780</v>
      </c>
      <c r="C10" s="10"/>
      <c r="D10" s="27"/>
    </row>
    <row r="11" spans="1:4" x14ac:dyDescent="0.2">
      <c r="A11" s="903" t="s">
        <v>12</v>
      </c>
      <c r="B11" s="866" t="s">
        <v>1426</v>
      </c>
      <c r="C11" s="10"/>
      <c r="D11" s="27"/>
    </row>
    <row r="12" spans="1:4" x14ac:dyDescent="0.2">
      <c r="A12" s="903" t="s">
        <v>1785</v>
      </c>
      <c r="B12" s="9" t="s">
        <v>13</v>
      </c>
      <c r="C12" s="10"/>
      <c r="D12" s="27"/>
    </row>
    <row r="13" spans="1:4" x14ac:dyDescent="0.2">
      <c r="A13" s="903" t="s">
        <v>1499</v>
      </c>
      <c r="B13" s="866" t="s">
        <v>1500</v>
      </c>
      <c r="C13" s="27"/>
      <c r="D13" s="27"/>
    </row>
    <row r="14" spans="1:4" x14ac:dyDescent="0.2">
      <c r="A14" s="8" t="s">
        <v>14</v>
      </c>
      <c r="B14" s="9" t="s">
        <v>15</v>
      </c>
      <c r="C14" s="10"/>
      <c r="D14" s="27"/>
    </row>
    <row r="15" spans="1:4" x14ac:dyDescent="0.2">
      <c r="A15" s="8" t="s">
        <v>16</v>
      </c>
      <c r="B15" s="9" t="s">
        <v>17</v>
      </c>
      <c r="C15" s="10"/>
      <c r="D15" s="27"/>
    </row>
    <row r="16" spans="1:4" x14ac:dyDescent="0.2">
      <c r="A16" s="8" t="s">
        <v>18</v>
      </c>
      <c r="B16" s="866" t="s">
        <v>1498</v>
      </c>
      <c r="C16" s="10"/>
      <c r="D16" s="27"/>
    </row>
    <row r="17" spans="1:4" x14ac:dyDescent="0.2">
      <c r="A17" s="8" t="s">
        <v>19</v>
      </c>
      <c r="B17" s="9" t="s">
        <v>20</v>
      </c>
      <c r="C17" s="10"/>
      <c r="D17" s="27"/>
    </row>
    <row r="18" spans="1:4" x14ac:dyDescent="0.2">
      <c r="A18" s="8" t="s">
        <v>21</v>
      </c>
      <c r="B18" s="9" t="s">
        <v>22</v>
      </c>
      <c r="C18" s="10"/>
      <c r="D18" s="27"/>
    </row>
    <row r="19" spans="1:4" x14ac:dyDescent="0.2">
      <c r="A19" s="8" t="s">
        <v>23</v>
      </c>
      <c r="B19" s="9" t="s">
        <v>24</v>
      </c>
      <c r="C19" s="10"/>
      <c r="D19" s="27"/>
    </row>
    <row r="20" spans="1:4" x14ac:dyDescent="0.2">
      <c r="A20" s="8" t="s">
        <v>25</v>
      </c>
      <c r="B20" s="9" t="s">
        <v>26</v>
      </c>
      <c r="C20" s="10"/>
      <c r="D20" s="27"/>
    </row>
    <row r="21" spans="1:4" x14ac:dyDescent="0.2">
      <c r="A21" s="8" t="s">
        <v>27</v>
      </c>
      <c r="B21" s="9" t="s">
        <v>28</v>
      </c>
      <c r="C21" s="10"/>
      <c r="D21" s="27"/>
    </row>
    <row r="22" spans="1:4" x14ac:dyDescent="0.2">
      <c r="A22" s="8" t="s">
        <v>29</v>
      </c>
      <c r="B22" s="866" t="s">
        <v>1573</v>
      </c>
      <c r="C22" s="10"/>
      <c r="D22" s="27"/>
    </row>
    <row r="23" spans="1:4" x14ac:dyDescent="0.2">
      <c r="A23" s="8" t="s">
        <v>30</v>
      </c>
      <c r="B23" s="9" t="s">
        <v>31</v>
      </c>
      <c r="C23" s="10"/>
      <c r="D23" s="27"/>
    </row>
    <row r="24" spans="1:4" x14ac:dyDescent="0.2">
      <c r="A24" s="903" t="s">
        <v>1496</v>
      </c>
      <c r="B24" s="866" t="s">
        <v>1497</v>
      </c>
      <c r="C24" s="902"/>
      <c r="D24" s="27"/>
    </row>
    <row r="25" spans="1:4" x14ac:dyDescent="0.2">
      <c r="A25" s="903" t="s">
        <v>1787</v>
      </c>
      <c r="B25" s="9" t="s">
        <v>32</v>
      </c>
      <c r="C25" s="10"/>
      <c r="D25" s="27"/>
    </row>
    <row r="26" spans="1:4" x14ac:dyDescent="0.2">
      <c r="A26" s="903" t="s">
        <v>1788</v>
      </c>
      <c r="B26" s="9" t="s">
        <v>33</v>
      </c>
      <c r="C26" s="10"/>
      <c r="D26" s="27"/>
    </row>
    <row r="27" spans="1:4" x14ac:dyDescent="0.2">
      <c r="A27" s="903" t="s">
        <v>1789</v>
      </c>
      <c r="B27" s="9" t="s">
        <v>34</v>
      </c>
      <c r="C27" s="10"/>
      <c r="D27" s="27"/>
    </row>
    <row r="28" spans="1:4" x14ac:dyDescent="0.2">
      <c r="A28" s="903" t="s">
        <v>1790</v>
      </c>
      <c r="B28" s="9" t="s">
        <v>35</v>
      </c>
      <c r="C28" s="10"/>
      <c r="D28" s="10"/>
    </row>
    <row r="29" spans="1:4" x14ac:dyDescent="0.2">
      <c r="A29" s="8" t="s">
        <v>36</v>
      </c>
      <c r="B29" s="866" t="s">
        <v>1567</v>
      </c>
      <c r="C29" s="10"/>
      <c r="D29" s="10"/>
    </row>
    <row r="30" spans="1:4" x14ac:dyDescent="0.2">
      <c r="A30" s="903" t="s">
        <v>1791</v>
      </c>
      <c r="B30" s="866" t="s">
        <v>1566</v>
      </c>
      <c r="C30" s="10"/>
      <c r="D30" s="10"/>
    </row>
    <row r="31" spans="1:4" x14ac:dyDescent="0.2">
      <c r="A31" s="903" t="s">
        <v>1792</v>
      </c>
      <c r="B31" s="9" t="s">
        <v>37</v>
      </c>
      <c r="C31" s="27"/>
      <c r="D31" s="27"/>
    </row>
    <row r="32" spans="1:4" x14ac:dyDescent="0.2">
      <c r="A32" s="8" t="s">
        <v>38</v>
      </c>
      <c r="B32" s="9" t="s">
        <v>39</v>
      </c>
      <c r="C32" s="10"/>
      <c r="D32" s="27"/>
    </row>
    <row r="33" spans="1:4" x14ac:dyDescent="0.2">
      <c r="A33" s="8" t="s">
        <v>40</v>
      </c>
      <c r="B33" s="9" t="s">
        <v>41</v>
      </c>
      <c r="C33" s="10"/>
      <c r="D33" s="27"/>
    </row>
    <row r="34" spans="1:4" x14ac:dyDescent="0.2">
      <c r="A34" s="903" t="s">
        <v>1793</v>
      </c>
      <c r="B34" s="9" t="s">
        <v>42</v>
      </c>
      <c r="C34" s="10"/>
      <c r="D34" s="27"/>
    </row>
    <row r="35" spans="1:4" x14ac:dyDescent="0.2">
      <c r="A35" s="903" t="s">
        <v>1794</v>
      </c>
      <c r="B35" s="9" t="s">
        <v>43</v>
      </c>
      <c r="C35" s="10"/>
      <c r="D35" s="10"/>
    </row>
    <row r="36" spans="1:4" x14ac:dyDescent="0.2">
      <c r="A36" s="903" t="s">
        <v>1795</v>
      </c>
      <c r="B36" s="9" t="s">
        <v>44</v>
      </c>
      <c r="C36" s="10"/>
      <c r="D36" s="27"/>
    </row>
    <row r="37" spans="1:4" x14ac:dyDescent="0.2">
      <c r="A37" s="903" t="s">
        <v>1796</v>
      </c>
      <c r="B37" s="9" t="s">
        <v>45</v>
      </c>
      <c r="C37" s="10"/>
      <c r="D37" s="10"/>
    </row>
    <row r="38" spans="1:4" x14ac:dyDescent="0.2">
      <c r="A38" s="903" t="s">
        <v>46</v>
      </c>
      <c r="B38" s="866" t="s">
        <v>1574</v>
      </c>
      <c r="C38" s="10"/>
      <c r="D38" s="27"/>
    </row>
    <row r="39" spans="1:4" x14ac:dyDescent="0.2">
      <c r="A39" s="903" t="s">
        <v>47</v>
      </c>
      <c r="B39" s="9" t="s">
        <v>48</v>
      </c>
      <c r="C39" s="10"/>
      <c r="D39" s="10"/>
    </row>
    <row r="40" spans="1:4" x14ac:dyDescent="0.2">
      <c r="A40" s="903" t="s">
        <v>1797</v>
      </c>
      <c r="B40" s="9" t="s">
        <v>49</v>
      </c>
      <c r="C40" s="10"/>
      <c r="D40" s="10"/>
    </row>
    <row r="41" spans="1:4" x14ac:dyDescent="0.2">
      <c r="A41" s="903" t="s">
        <v>50</v>
      </c>
      <c r="B41" s="9" t="s">
        <v>51</v>
      </c>
      <c r="C41" s="10"/>
      <c r="D41" s="27"/>
    </row>
    <row r="42" spans="1:4" x14ac:dyDescent="0.2">
      <c r="A42" s="903" t="s">
        <v>52</v>
      </c>
      <c r="B42" s="866" t="s">
        <v>1546</v>
      </c>
      <c r="C42" s="10"/>
      <c r="D42" s="27"/>
    </row>
    <row r="43" spans="1:4" x14ac:dyDescent="0.2">
      <c r="A43" s="903" t="s">
        <v>54</v>
      </c>
      <c r="B43" s="866" t="s">
        <v>740</v>
      </c>
      <c r="C43" s="10"/>
      <c r="D43" s="27"/>
    </row>
    <row r="44" spans="1:4" x14ac:dyDescent="0.2">
      <c r="A44" s="903" t="s">
        <v>56</v>
      </c>
      <c r="B44" s="9" t="s">
        <v>57</v>
      </c>
      <c r="C44" s="10"/>
      <c r="D44" s="10"/>
    </row>
    <row r="45" spans="1:4" x14ac:dyDescent="0.2">
      <c r="A45" s="1402" t="s">
        <v>1854</v>
      </c>
      <c r="B45" s="1405" t="s">
        <v>1855</v>
      </c>
      <c r="C45" s="1403"/>
      <c r="D45" s="1403"/>
    </row>
    <row r="46" spans="1:4" x14ac:dyDescent="0.2">
      <c r="A46" s="8" t="s">
        <v>58</v>
      </c>
      <c r="B46" s="9" t="s">
        <v>59</v>
      </c>
      <c r="C46" s="10"/>
      <c r="D46" s="1404"/>
    </row>
    <row r="47" spans="1:4" x14ac:dyDescent="0.2">
      <c r="A47" s="8" t="s">
        <v>60</v>
      </c>
      <c r="B47" s="9" t="s">
        <v>61</v>
      </c>
      <c r="C47" s="10"/>
      <c r="D47" s="10"/>
    </row>
    <row r="48" spans="1:4" x14ac:dyDescent="0.2">
      <c r="A48" s="8" t="s">
        <v>62</v>
      </c>
      <c r="B48" s="9" t="s">
        <v>63</v>
      </c>
      <c r="C48" s="10"/>
      <c r="D48" s="10"/>
    </row>
    <row r="49" spans="1:4" x14ac:dyDescent="0.2">
      <c r="A49" s="8" t="s">
        <v>64</v>
      </c>
      <c r="B49" s="9" t="s">
        <v>65</v>
      </c>
      <c r="C49" s="10"/>
      <c r="D49" s="27"/>
    </row>
    <row r="50" spans="1:4" x14ac:dyDescent="0.2">
      <c r="A50" s="8" t="s">
        <v>66</v>
      </c>
      <c r="B50" s="9" t="s">
        <v>67</v>
      </c>
      <c r="C50" s="10"/>
      <c r="D50" s="27"/>
    </row>
  </sheetData>
  <sheetProtection algorithmName="SHA-512" hashValue="WqwoSjHB06gktLpyAzjvv5j76de1ImH/tDGluQYI0htXlJKNXKavBjmdxPDPSejEXS2mjefTPt/kTaLJu6mIoA==" saltValue="AT4e4hjQEOMqUdLv4UgOlA==" spinCount="100000" sheet="1" objects="1" scenarios="1"/>
  <hyperlinks>
    <hyperlink ref="B9" location="Name_of_Facility" display="General Information and Certification" xr:uid="{EE992679-0744-4334-BB4A-410E11B8AF80}"/>
  </hyperlinks>
  <printOptions horizontalCentered="1"/>
  <pageMargins left="0.5" right="0.5" top="0.5" bottom="0.75" header="0.5" footer="0.25"/>
  <pageSetup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A5A7-7248-462A-8236-4D8E064E45B2}">
  <sheetPr>
    <pageSetUpPr fitToPage="1"/>
  </sheetPr>
  <dimension ref="A1:I31"/>
  <sheetViews>
    <sheetView tabSelected="1" zoomScaleNormal="100" workbookViewId="0">
      <selection activeCell="A3" sqref="A3"/>
    </sheetView>
  </sheetViews>
  <sheetFormatPr defaultColWidth="10" defaultRowHeight="15" x14ac:dyDescent="0.2"/>
  <cols>
    <col min="1" max="1" width="60.75" style="11" customWidth="1"/>
    <col min="2" max="3" width="11.875" style="11" customWidth="1"/>
    <col min="4" max="4" width="9.875" style="14" customWidth="1"/>
    <col min="5" max="16384" width="10" style="11"/>
  </cols>
  <sheetData>
    <row r="1" spans="1:4" ht="15" customHeight="1" x14ac:dyDescent="0.25">
      <c r="A1" s="1" t="str">
        <f>CONCATENATE("Schedule ",Cklist!$A9," - ",Cklist!$B9)</f>
        <v>Schedule A - General Information and Certification</v>
      </c>
      <c r="B1" s="1129" t="s">
        <v>2</v>
      </c>
      <c r="C1" s="1130"/>
    </row>
    <row r="2" spans="1:4" s="32" customFormat="1" ht="15" customHeight="1" x14ac:dyDescent="0.2">
      <c r="A2" s="4" t="s">
        <v>1584</v>
      </c>
      <c r="B2" s="1131" t="s">
        <v>3</v>
      </c>
      <c r="C2" s="1144">
        <v>45108</v>
      </c>
    </row>
    <row r="3" spans="1:4" s="33" customFormat="1" ht="15" customHeight="1" x14ac:dyDescent="0.2">
      <c r="B3" s="1133" t="s">
        <v>4</v>
      </c>
      <c r="C3" s="1145">
        <v>45473</v>
      </c>
    </row>
    <row r="4" spans="1:4" s="33" customFormat="1" ht="15" customHeight="1" x14ac:dyDescent="0.2">
      <c r="A4" s="1110" t="s">
        <v>487</v>
      </c>
      <c r="B4" s="1110"/>
      <c r="C4" s="1110"/>
    </row>
    <row r="5" spans="1:4" s="33" customFormat="1" ht="15" customHeight="1" x14ac:dyDescent="0.2">
      <c r="A5" s="1342"/>
      <c r="B5" s="1141"/>
      <c r="C5" s="1141"/>
    </row>
    <row r="6" spans="1:4" s="33" customFormat="1" ht="15" customHeight="1" x14ac:dyDescent="0.2">
      <c r="A6" s="1110" t="s">
        <v>489</v>
      </c>
      <c r="B6" s="1142"/>
      <c r="C6" s="1142"/>
    </row>
    <row r="7" spans="1:4" s="33" customFormat="1" ht="15" customHeight="1" x14ac:dyDescent="0.2">
      <c r="A7" s="1342"/>
      <c r="B7" s="1141"/>
      <c r="C7" s="1141"/>
    </row>
    <row r="8" spans="1:4" s="33" customFormat="1" ht="15" customHeight="1" x14ac:dyDescent="0.2">
      <c r="A8" s="1110" t="s">
        <v>490</v>
      </c>
      <c r="B8" s="1142"/>
      <c r="C8" s="1142"/>
    </row>
    <row r="9" spans="1:4" s="33" customFormat="1" ht="15" customHeight="1" x14ac:dyDescent="0.2">
      <c r="A9" s="1342"/>
      <c r="B9" s="1141"/>
      <c r="C9" s="1141"/>
    </row>
    <row r="10" spans="1:4" s="33" customFormat="1" ht="15" customHeight="1" x14ac:dyDescent="0.2">
      <c r="A10" s="1110" t="s">
        <v>491</v>
      </c>
      <c r="B10" s="1142"/>
      <c r="C10" s="1142"/>
    </row>
    <row r="11" spans="1:4" s="33" customFormat="1" ht="15" customHeight="1" x14ac:dyDescent="0.2">
      <c r="A11" s="1370"/>
      <c r="B11" s="1141"/>
      <c r="C11" s="1141"/>
    </row>
    <row r="12" spans="1:4" s="33" customFormat="1" ht="15" customHeight="1" x14ac:dyDescent="0.2">
      <c r="A12" s="968" t="s">
        <v>493</v>
      </c>
      <c r="B12" s="1143"/>
      <c r="C12" s="1143"/>
    </row>
    <row r="13" spans="1:4" s="33" customFormat="1" ht="15" customHeight="1" x14ac:dyDescent="0.2">
      <c r="A13" s="1342"/>
      <c r="B13" s="1141"/>
      <c r="C13" s="1141"/>
    </row>
    <row r="14" spans="1:4" ht="15" customHeight="1" x14ac:dyDescent="0.2">
      <c r="A14" s="1115" t="s">
        <v>1781</v>
      </c>
      <c r="B14" s="957"/>
      <c r="C14" s="957"/>
      <c r="D14" s="11"/>
    </row>
    <row r="15" spans="1:4" ht="15" customHeight="1" x14ac:dyDescent="0.2">
      <c r="A15" s="958" t="s">
        <v>1782</v>
      </c>
      <c r="B15" s="957"/>
      <c r="C15" s="957"/>
      <c r="D15" s="11"/>
    </row>
    <row r="16" spans="1:4" ht="15" customHeight="1" x14ac:dyDescent="0.2">
      <c r="A16" s="1371"/>
      <c r="B16" s="32"/>
      <c r="C16" s="957"/>
      <c r="D16" s="11"/>
    </row>
    <row r="17" spans="1:9" ht="15" customHeight="1" x14ac:dyDescent="0.2">
      <c r="A17" s="968" t="s">
        <v>492</v>
      </c>
      <c r="B17" s="968"/>
      <c r="C17" s="968"/>
    </row>
    <row r="18" spans="1:9" ht="15" customHeight="1" x14ac:dyDescent="0.2">
      <c r="A18" s="1342"/>
      <c r="B18" s="1066"/>
      <c r="C18" s="1111"/>
    </row>
    <row r="19" spans="1:9" ht="15" customHeight="1" x14ac:dyDescent="0.2">
      <c r="A19" s="1112"/>
      <c r="B19" s="1066"/>
      <c r="C19" s="1111"/>
    </row>
    <row r="20" spans="1:9" s="33" customFormat="1" ht="30" customHeight="1" x14ac:dyDescent="0.2">
      <c r="A20" s="1473" t="s">
        <v>494</v>
      </c>
      <c r="B20" s="1474"/>
      <c r="C20" s="1475"/>
      <c r="D20" s="14"/>
      <c r="E20" s="11"/>
      <c r="F20" s="11"/>
      <c r="G20" s="11"/>
      <c r="H20" s="11"/>
      <c r="I20" s="11"/>
    </row>
    <row r="21" spans="1:9" ht="15" customHeight="1" x14ac:dyDescent="0.2">
      <c r="D21" s="11"/>
    </row>
    <row r="22" spans="1:9" s="32" customFormat="1" ht="15" customHeight="1" x14ac:dyDescent="0.2">
      <c r="A22" s="62" t="s">
        <v>509</v>
      </c>
      <c r="B22" s="62"/>
      <c r="C22" s="26"/>
    </row>
    <row r="23" spans="1:9" s="63" customFormat="1" ht="45" customHeight="1" x14ac:dyDescent="0.2">
      <c r="A23" s="1473" t="s">
        <v>510</v>
      </c>
      <c r="B23" s="1474"/>
      <c r="C23" s="1475"/>
      <c r="D23" s="32"/>
      <c r="E23" s="32"/>
      <c r="F23" s="32"/>
      <c r="G23" s="32"/>
      <c r="H23" s="32"/>
    </row>
    <row r="24" spans="1:9" s="32" customFormat="1" ht="15" customHeight="1" x14ac:dyDescent="0.2">
      <c r="A24" s="1113" t="s">
        <v>511</v>
      </c>
      <c r="B24" s="37"/>
      <c r="C24" s="1114" t="s">
        <v>488</v>
      </c>
    </row>
    <row r="25" spans="1:9" s="32" customFormat="1" ht="15" customHeight="1" x14ac:dyDescent="0.2">
      <c r="A25" s="1146"/>
      <c r="B25" s="1126"/>
      <c r="C25" s="1147"/>
    </row>
    <row r="26" spans="1:9" s="32" customFormat="1" ht="15" customHeight="1" x14ac:dyDescent="0.2">
      <c r="A26" s="65"/>
      <c r="B26" s="65"/>
      <c r="C26" s="65"/>
    </row>
    <row r="27" spans="1:9" s="32" customFormat="1" ht="15" customHeight="1" x14ac:dyDescent="0.2">
      <c r="A27" s="62" t="s">
        <v>512</v>
      </c>
      <c r="B27" s="62"/>
      <c r="C27" s="26"/>
    </row>
    <row r="28" spans="1:9" s="63" customFormat="1" ht="45" customHeight="1" x14ac:dyDescent="0.2">
      <c r="A28" s="1473" t="s">
        <v>513</v>
      </c>
      <c r="B28" s="1474"/>
      <c r="C28" s="1475"/>
      <c r="D28" s="32"/>
      <c r="E28" s="32"/>
      <c r="F28" s="32"/>
      <c r="G28" s="32"/>
      <c r="H28" s="32"/>
    </row>
    <row r="29" spans="1:9" s="32" customFormat="1" ht="15" customHeight="1" x14ac:dyDescent="0.2">
      <c r="A29" s="34" t="s">
        <v>514</v>
      </c>
      <c r="B29" s="968"/>
      <c r="C29" s="1127" t="s">
        <v>488</v>
      </c>
    </row>
    <row r="30" spans="1:9" s="32" customFormat="1" ht="15" customHeight="1" x14ac:dyDescent="0.2">
      <c r="A30" s="1146"/>
      <c r="B30" s="1126"/>
      <c r="C30" s="1147"/>
    </row>
    <row r="31" spans="1:9" x14ac:dyDescent="0.2">
      <c r="D31" s="11"/>
    </row>
  </sheetData>
  <sheetProtection algorithmName="SHA-512" hashValue="8Heb3BlXwsRiMyKepEuvLteAre/RbsrmRqkNjcBb6XOFzBQyNgZ9a+zsv/byrPSVHSacjtEkaABdMytPwhOOZw==" saltValue="0R7+SZhRHISyWPoqUmhDgQ==" spinCount="100000" sheet="1" objects="1" scenarios="1"/>
  <mergeCells count="3">
    <mergeCell ref="A20:C20"/>
    <mergeCell ref="A23:C23"/>
    <mergeCell ref="A28:C28"/>
  </mergeCells>
  <printOptions horizontalCentered="1"/>
  <pageMargins left="0.5" right="0.5" top="1" bottom="0.75"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EF147-1D09-4099-89A3-151867BBF079}">
  <sheetPr>
    <pageSetUpPr fitToPage="1"/>
  </sheetPr>
  <dimension ref="A1:H36"/>
  <sheetViews>
    <sheetView zoomScaleNormal="100" workbookViewId="0"/>
  </sheetViews>
  <sheetFormatPr defaultColWidth="10" defaultRowHeight="15" x14ac:dyDescent="0.2"/>
  <cols>
    <col min="1" max="1" width="16.75" style="11" customWidth="1"/>
    <col min="2" max="8" width="11.75" style="11" customWidth="1"/>
    <col min="9" max="16384" width="10" style="11"/>
  </cols>
  <sheetData>
    <row r="1" spans="1:8" ht="15" customHeight="1" x14ac:dyDescent="0.25">
      <c r="A1" s="30" t="str">
        <f>CONCATENATE("Schedule ",Cklist!$A10," - ",Cklist!$B10)</f>
        <v>Schedule A-1 - Licensure Information &amp; Private Pay Fees and Charges</v>
      </c>
      <c r="B1" s="66"/>
      <c r="C1" s="66"/>
      <c r="D1" s="66"/>
      <c r="E1" s="66"/>
      <c r="G1" s="1129" t="s">
        <v>2</v>
      </c>
      <c r="H1" s="1130"/>
    </row>
    <row r="2" spans="1:8" ht="15" customHeight="1" x14ac:dyDescent="0.2">
      <c r="A2" s="4" t="str">
        <f>'Sch A'!$A$2</f>
        <v>SFN 137 (Rev. 04-24)</v>
      </c>
      <c r="B2" s="876"/>
      <c r="C2" s="968"/>
      <c r="D2" s="968"/>
      <c r="E2" s="968"/>
      <c r="G2" s="1131" t="s">
        <v>3</v>
      </c>
      <c r="H2" s="1132">
        <f>'Sch A'!$C$2</f>
        <v>45108</v>
      </c>
    </row>
    <row r="3" spans="1:8" s="32" customFormat="1" ht="15" customHeight="1" x14ac:dyDescent="0.2">
      <c r="A3" s="1447">
        <f>'Sch A'!$A$5</f>
        <v>0</v>
      </c>
      <c r="B3" s="1135"/>
      <c r="C3" s="1135"/>
      <c r="D3" s="1135"/>
      <c r="E3" s="1135"/>
      <c r="G3" s="1133" t="s">
        <v>4</v>
      </c>
      <c r="H3" s="1134">
        <f>'Sch A'!$C$3</f>
        <v>45473</v>
      </c>
    </row>
    <row r="4" spans="1:8" ht="15" customHeight="1" x14ac:dyDescent="0.2">
      <c r="A4" s="876"/>
      <c r="B4" s="1329"/>
      <c r="C4" s="1330"/>
      <c r="D4" s="1330"/>
      <c r="E4" s="1329"/>
      <c r="F4" s="1329"/>
      <c r="G4" s="1329"/>
      <c r="H4" s="1329"/>
    </row>
    <row r="5" spans="1:8" ht="15" customHeight="1" x14ac:dyDescent="0.2">
      <c r="A5" s="22"/>
      <c r="B5" s="22"/>
      <c r="C5" s="39" t="s">
        <v>495</v>
      </c>
      <c r="D5" s="39"/>
      <c r="E5" s="40"/>
      <c r="F5" s="41" t="s">
        <v>496</v>
      </c>
      <c r="G5" s="39"/>
      <c r="H5" s="40"/>
    </row>
    <row r="6" spans="1:8" ht="25.5" x14ac:dyDescent="0.2">
      <c r="A6" s="42" t="s">
        <v>497</v>
      </c>
      <c r="B6" s="43" t="s">
        <v>498</v>
      </c>
      <c r="C6" s="7" t="s">
        <v>499</v>
      </c>
      <c r="D6" s="7" t="s">
        <v>500</v>
      </c>
      <c r="E6" s="7" t="s">
        <v>476</v>
      </c>
      <c r="F6" s="7" t="s">
        <v>499</v>
      </c>
      <c r="G6" s="7" t="s">
        <v>500</v>
      </c>
      <c r="H6" s="7" t="s">
        <v>476</v>
      </c>
    </row>
    <row r="7" spans="1:8" ht="15" customHeight="1" x14ac:dyDescent="0.2">
      <c r="A7" s="15" t="s">
        <v>472</v>
      </c>
      <c r="B7" s="44">
        <f>SUM(C7:E7)</f>
        <v>0</v>
      </c>
      <c r="C7" s="45"/>
      <c r="D7" s="45"/>
      <c r="E7" s="45"/>
      <c r="F7" s="45"/>
      <c r="G7" s="45"/>
      <c r="H7" s="45"/>
    </row>
    <row r="8" spans="1:8" ht="15" customHeight="1" x14ac:dyDescent="0.2">
      <c r="A8" s="15"/>
      <c r="B8" s="46"/>
      <c r="C8" s="46"/>
      <c r="D8" s="46"/>
      <c r="E8" s="46"/>
      <c r="F8" s="46"/>
      <c r="G8" s="46"/>
      <c r="H8" s="46"/>
    </row>
    <row r="9" spans="1:8" ht="15" customHeight="1" x14ac:dyDescent="0.2">
      <c r="A9" s="15" t="s">
        <v>473</v>
      </c>
      <c r="B9" s="44">
        <f>SUM(C9:E9)</f>
        <v>0</v>
      </c>
      <c r="C9" s="45"/>
      <c r="D9" s="45"/>
      <c r="E9" s="45"/>
      <c r="F9" s="45"/>
      <c r="G9" s="45"/>
      <c r="H9" s="45"/>
    </row>
    <row r="10" spans="1:8" ht="15" customHeight="1" x14ac:dyDescent="0.2">
      <c r="A10" s="15" t="s">
        <v>474</v>
      </c>
      <c r="B10" s="47"/>
      <c r="C10" s="46"/>
      <c r="D10" s="46"/>
      <c r="E10" s="46"/>
      <c r="F10" s="46"/>
      <c r="G10" s="46"/>
      <c r="H10" s="46"/>
    </row>
    <row r="11" spans="1:8" ht="15" customHeight="1" x14ac:dyDescent="0.2">
      <c r="A11" s="15" t="s">
        <v>475</v>
      </c>
      <c r="B11" s="47"/>
      <c r="C11" s="46"/>
      <c r="D11" s="46"/>
      <c r="E11" s="46"/>
      <c r="F11" s="46"/>
      <c r="G11" s="46"/>
      <c r="H11" s="46"/>
    </row>
    <row r="12" spans="1:8" ht="15" customHeight="1" x14ac:dyDescent="0.2">
      <c r="A12" s="15" t="s">
        <v>476</v>
      </c>
      <c r="B12" s="47"/>
      <c r="C12" s="46"/>
      <c r="D12" s="46"/>
      <c r="E12" s="46"/>
      <c r="F12" s="46"/>
      <c r="G12" s="46"/>
      <c r="H12" s="46"/>
    </row>
    <row r="13" spans="1:8" ht="15" customHeight="1" x14ac:dyDescent="0.2">
      <c r="A13" s="15" t="s">
        <v>471</v>
      </c>
      <c r="B13" s="44">
        <f t="shared" ref="B13:H13" si="0">SUM(B7:B12)</f>
        <v>0</v>
      </c>
      <c r="C13" s="44">
        <f t="shared" si="0"/>
        <v>0</v>
      </c>
      <c r="D13" s="44">
        <f t="shared" si="0"/>
        <v>0</v>
      </c>
      <c r="E13" s="44">
        <f t="shared" si="0"/>
        <v>0</v>
      </c>
      <c r="F13" s="44">
        <f t="shared" si="0"/>
        <v>0</v>
      </c>
      <c r="G13" s="44">
        <f t="shared" si="0"/>
        <v>0</v>
      </c>
      <c r="H13" s="44">
        <f t="shared" si="0"/>
        <v>0</v>
      </c>
    </row>
    <row r="14" spans="1:8" ht="15" customHeight="1" x14ac:dyDescent="0.2">
      <c r="A14" s="48"/>
      <c r="B14" s="48"/>
      <c r="C14" s="48"/>
      <c r="D14" s="48"/>
      <c r="E14" s="49"/>
      <c r="F14" s="48"/>
      <c r="G14" s="48"/>
      <c r="H14" s="48"/>
    </row>
    <row r="15" spans="1:8" ht="15" customHeight="1" x14ac:dyDescent="0.2">
      <c r="A15" s="50" t="s">
        <v>501</v>
      </c>
      <c r="B15" s="51"/>
      <c r="C15" s="51"/>
      <c r="D15" s="52"/>
      <c r="E15" s="53"/>
      <c r="F15" s="54"/>
    </row>
    <row r="16" spans="1:8" ht="15" customHeight="1" x14ac:dyDescent="0.2">
      <c r="A16" s="38" t="s">
        <v>502</v>
      </c>
      <c r="B16" s="9"/>
      <c r="C16" s="9"/>
      <c r="D16" s="55">
        <f>'Sch B-1'!D20</f>
        <v>0</v>
      </c>
    </row>
    <row r="17" spans="1:8" ht="15" customHeight="1" x14ac:dyDescent="0.2">
      <c r="A17" s="56" t="s">
        <v>503</v>
      </c>
      <c r="B17" s="57"/>
      <c r="C17" s="57"/>
      <c r="D17" s="58"/>
    </row>
    <row r="18" spans="1:8" ht="15" customHeight="1" x14ac:dyDescent="0.2">
      <c r="A18" s="34" t="s">
        <v>504</v>
      </c>
      <c r="D18" s="55">
        <f>B7</f>
        <v>0</v>
      </c>
    </row>
    <row r="19" spans="1:8" ht="15" customHeight="1" x14ac:dyDescent="0.2">
      <c r="A19" s="34" t="s">
        <v>505</v>
      </c>
      <c r="D19" s="55">
        <v>366</v>
      </c>
    </row>
    <row r="20" spans="1:8" ht="15" customHeight="1" x14ac:dyDescent="0.2">
      <c r="A20" s="34" t="s">
        <v>506</v>
      </c>
      <c r="D20" s="55">
        <f>D18*D19</f>
        <v>0</v>
      </c>
    </row>
    <row r="21" spans="1:8" ht="15" customHeight="1" x14ac:dyDescent="0.2">
      <c r="A21" s="34" t="s">
        <v>507</v>
      </c>
      <c r="D21" s="950">
        <v>0.9</v>
      </c>
    </row>
    <row r="22" spans="1:8" ht="15" customHeight="1" thickBot="1" x14ac:dyDescent="0.25">
      <c r="A22" s="59" t="s">
        <v>508</v>
      </c>
      <c r="B22" s="60"/>
      <c r="C22" s="60"/>
      <c r="D22" s="61">
        <f>ROUND(D20*D21,0)</f>
        <v>0</v>
      </c>
    </row>
    <row r="23" spans="1:8" ht="15" customHeight="1" thickTop="1" x14ac:dyDescent="0.2"/>
    <row r="24" spans="1:8" ht="15" customHeight="1" x14ac:dyDescent="0.2">
      <c r="A24" s="1332" t="s">
        <v>582</v>
      </c>
      <c r="B24" s="1333"/>
      <c r="C24" s="1333"/>
      <c r="D24" s="1333"/>
      <c r="E24" s="1333"/>
      <c r="F24" s="1333"/>
      <c r="G24" s="1333"/>
      <c r="H24" s="1049"/>
    </row>
    <row r="25" spans="1:8" ht="15" customHeight="1" x14ac:dyDescent="0.2">
      <c r="A25" s="1236" t="s">
        <v>583</v>
      </c>
      <c r="B25" s="1048"/>
      <c r="C25" s="1048"/>
      <c r="D25" s="1048"/>
      <c r="E25" s="1048"/>
      <c r="F25" s="1048"/>
      <c r="G25" s="1049"/>
      <c r="H25" s="1331" t="s">
        <v>584</v>
      </c>
    </row>
    <row r="26" spans="1:8" ht="15" customHeight="1" x14ac:dyDescent="0.2">
      <c r="A26" s="1419"/>
      <c r="B26" s="1070"/>
      <c r="C26" s="1070"/>
      <c r="D26" s="1070"/>
      <c r="E26" s="1339"/>
      <c r="F26" s="1339"/>
      <c r="G26" s="1340"/>
      <c r="H26" s="1338"/>
    </row>
    <row r="27" spans="1:8" ht="15" customHeight="1" x14ac:dyDescent="0.2">
      <c r="A27" s="1419"/>
      <c r="B27" s="1070"/>
      <c r="C27" s="1070"/>
      <c r="D27" s="1070"/>
      <c r="E27" s="1339"/>
      <c r="F27" s="1339"/>
      <c r="G27" s="1340"/>
      <c r="H27" s="71"/>
    </row>
    <row r="28" spans="1:8" ht="15" customHeight="1" x14ac:dyDescent="0.2">
      <c r="A28" s="1419"/>
      <c r="B28" s="1070"/>
      <c r="C28" s="1070"/>
      <c r="D28" s="1070"/>
      <c r="E28" s="1339"/>
      <c r="F28" s="1339"/>
      <c r="G28" s="1340"/>
      <c r="H28" s="71"/>
    </row>
    <row r="29" spans="1:8" ht="15" customHeight="1" x14ac:dyDescent="0.2">
      <c r="A29" s="1419"/>
      <c r="B29" s="1070"/>
      <c r="C29" s="1070"/>
      <c r="D29" s="1070"/>
      <c r="E29" s="1339"/>
      <c r="F29" s="1339"/>
      <c r="G29" s="1340"/>
      <c r="H29" s="71"/>
    </row>
    <row r="30" spans="1:8" ht="15" customHeight="1" x14ac:dyDescent="0.2">
      <c r="A30" s="1419"/>
      <c r="B30" s="1070"/>
      <c r="C30" s="1070"/>
      <c r="D30" s="1070"/>
      <c r="E30" s="1339"/>
      <c r="F30" s="1339"/>
      <c r="G30" s="1340"/>
      <c r="H30" s="71"/>
    </row>
    <row r="31" spans="1:8" ht="15" customHeight="1" x14ac:dyDescent="0.2">
      <c r="A31" s="1419"/>
      <c r="B31" s="1070"/>
      <c r="C31" s="1070"/>
      <c r="D31" s="1070"/>
      <c r="E31" s="1339"/>
      <c r="F31" s="1339"/>
      <c r="G31" s="1340"/>
      <c r="H31" s="71"/>
    </row>
    <row r="32" spans="1:8" ht="15" customHeight="1" x14ac:dyDescent="0.2">
      <c r="A32" s="1419"/>
      <c r="B32" s="1070"/>
      <c r="C32" s="1070"/>
      <c r="D32" s="1070"/>
      <c r="E32" s="1339"/>
      <c r="F32" s="1339"/>
      <c r="G32" s="1340"/>
      <c r="H32" s="71"/>
    </row>
    <row r="33" spans="1:8" ht="15" customHeight="1" x14ac:dyDescent="0.2">
      <c r="A33" s="1419"/>
      <c r="B33" s="1070"/>
      <c r="C33" s="1070"/>
      <c r="D33" s="1070"/>
      <c r="E33" s="1339"/>
      <c r="F33" s="1339"/>
      <c r="G33" s="1340"/>
      <c r="H33" s="71"/>
    </row>
    <row r="34" spans="1:8" ht="15" customHeight="1" x14ac:dyDescent="0.2">
      <c r="A34" s="1419"/>
      <c r="B34" s="1070"/>
      <c r="C34" s="1070"/>
      <c r="D34" s="1070"/>
      <c r="E34" s="1339"/>
      <c r="F34" s="1339"/>
      <c r="G34" s="1340"/>
      <c r="H34" s="1334"/>
    </row>
    <row r="35" spans="1:8" s="72" customFormat="1" ht="15" customHeight="1" x14ac:dyDescent="0.2">
      <c r="A35" s="1335" t="s">
        <v>585</v>
      </c>
      <c r="B35" s="1336"/>
      <c r="C35" s="1336"/>
      <c r="D35" s="1336"/>
      <c r="E35" s="1276"/>
      <c r="F35" s="1276"/>
      <c r="G35" s="1276"/>
      <c r="H35" s="1337"/>
    </row>
    <row r="36" spans="1:8" ht="15" customHeight="1" x14ac:dyDescent="0.2"/>
  </sheetData>
  <sheetProtection algorithmName="SHA-512" hashValue="YP64+cHjs/cKuXH/DlbFdbq0/ZiVeo2261m3DvZj9jszW8RAaDQYVBXk8fthYDBfOMQFUGgTUBVE3cVAXwEoLA==" saltValue="7mL0RxipertGqIUoJxCwWQ==" spinCount="100000" sheet="1" objects="1" scenarios="1"/>
  <printOptions horizontalCentered="1"/>
  <pageMargins left="0.5" right="0.5" top="1" bottom="0.75" header="0.5" footer="0.5"/>
  <pageSetup scale="91"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2E21F-B8B5-4554-A67D-74FD5F6AC5B4}">
  <sheetPr>
    <pageSetUpPr fitToPage="1"/>
  </sheetPr>
  <dimension ref="A1:E63"/>
  <sheetViews>
    <sheetView topLeftCell="A35" zoomScaleNormal="100" workbookViewId="0">
      <selection activeCell="D43" sqref="D43:E43"/>
    </sheetView>
  </sheetViews>
  <sheetFormatPr defaultColWidth="9" defaultRowHeight="15" x14ac:dyDescent="0.2"/>
  <cols>
    <col min="1" max="1" width="5.625" style="14" customWidth="1"/>
    <col min="2" max="2" width="71.125" style="14" bestFit="1" customWidth="1"/>
    <col min="3" max="3" width="11.625" style="14" customWidth="1"/>
    <col min="4" max="16384" width="9" style="14"/>
  </cols>
  <sheetData>
    <row r="1" spans="1:5" ht="15" customHeight="1" x14ac:dyDescent="0.25">
      <c r="A1" s="1" t="str">
        <f>CONCATENATE("Schedule ",Cklist!$A11," - ",Cklist!$B11)</f>
        <v>Schedule A-2 - Questionnaire</v>
      </c>
      <c r="B1" s="11"/>
      <c r="C1" s="876"/>
      <c r="D1" s="1129" t="s">
        <v>2</v>
      </c>
      <c r="E1" s="1130"/>
    </row>
    <row r="2" spans="1:5" ht="13.35" customHeight="1" x14ac:dyDescent="0.2">
      <c r="A2" s="4" t="str">
        <f>'Sch A'!$A$2</f>
        <v>SFN 137 (Rev. 04-24)</v>
      </c>
      <c r="B2" s="32"/>
      <c r="C2" s="1135"/>
      <c r="D2" s="1131" t="s">
        <v>3</v>
      </c>
      <c r="E2" s="1132">
        <f>'Sch A'!$C$2</f>
        <v>45108</v>
      </c>
    </row>
    <row r="3" spans="1:5" ht="13.35" customHeight="1" x14ac:dyDescent="0.2">
      <c r="A3" s="1447">
        <f>'Sch A'!$A$5</f>
        <v>0</v>
      </c>
      <c r="B3" s="11"/>
      <c r="C3" s="876"/>
      <c r="D3" s="1133" t="s">
        <v>4</v>
      </c>
      <c r="E3" s="1134">
        <f>'Sch A'!$C$3</f>
        <v>45473</v>
      </c>
    </row>
    <row r="4" spans="1:5" ht="13.35" customHeight="1" x14ac:dyDescent="0.2">
      <c r="A4" s="72"/>
      <c r="B4" s="11"/>
      <c r="C4" s="11"/>
      <c r="D4" s="11"/>
      <c r="E4" s="11"/>
    </row>
    <row r="5" spans="1:5" x14ac:dyDescent="0.2">
      <c r="A5" s="73"/>
      <c r="B5" s="36"/>
      <c r="C5" s="36"/>
      <c r="D5" s="828" t="s">
        <v>586</v>
      </c>
      <c r="E5" s="829" t="s">
        <v>587</v>
      </c>
    </row>
    <row r="6" spans="1:5" x14ac:dyDescent="0.2">
      <c r="A6" s="91">
        <v>1</v>
      </c>
      <c r="B6" s="95" t="s">
        <v>613</v>
      </c>
      <c r="C6" s="96"/>
      <c r="D6" s="1425"/>
      <c r="E6" s="1425"/>
    </row>
    <row r="7" spans="1:5" x14ac:dyDescent="0.2">
      <c r="A7" s="94">
        <v>2</v>
      </c>
      <c r="B7" s="85" t="s">
        <v>614</v>
      </c>
      <c r="C7" s="97"/>
      <c r="D7" s="1425"/>
      <c r="E7" s="1425"/>
    </row>
    <row r="8" spans="1:5" x14ac:dyDescent="0.2">
      <c r="A8" s="1421">
        <v>3</v>
      </c>
      <c r="B8" s="844" t="s">
        <v>615</v>
      </c>
      <c r="C8" s="845"/>
      <c r="D8" s="1425"/>
      <c r="E8" s="1425"/>
    </row>
    <row r="9" spans="1:5" x14ac:dyDescent="0.2">
      <c r="A9" s="1423">
        <v>4</v>
      </c>
      <c r="B9" s="846" t="s">
        <v>1400</v>
      </c>
      <c r="C9" s="98"/>
      <c r="D9" s="1426"/>
      <c r="E9" s="1426"/>
    </row>
    <row r="10" spans="1:5" x14ac:dyDescent="0.2">
      <c r="A10" s="99"/>
      <c r="B10" s="866" t="s">
        <v>1863</v>
      </c>
      <c r="C10" s="1427"/>
      <c r="D10" s="1138"/>
      <c r="E10" s="76"/>
    </row>
    <row r="11" spans="1:5" x14ac:dyDescent="0.2">
      <c r="A11" s="1422">
        <v>5</v>
      </c>
      <c r="B11" s="36" t="s">
        <v>616</v>
      </c>
      <c r="C11" s="67"/>
      <c r="D11" s="1425"/>
      <c r="E11" s="1425"/>
    </row>
    <row r="12" spans="1:5" x14ac:dyDescent="0.2">
      <c r="A12" s="99"/>
      <c r="B12" s="9" t="s">
        <v>617</v>
      </c>
      <c r="C12" s="1427"/>
      <c r="D12" s="1138"/>
      <c r="E12" s="76"/>
    </row>
    <row r="13" spans="1:5" x14ac:dyDescent="0.2">
      <c r="A13" s="100">
        <v>6</v>
      </c>
      <c r="B13" s="36" t="s">
        <v>618</v>
      </c>
      <c r="C13" s="901"/>
      <c r="D13" s="1425"/>
      <c r="E13" s="1425"/>
    </row>
    <row r="14" spans="1:5" x14ac:dyDescent="0.2">
      <c r="A14" s="99"/>
      <c r="B14" s="9" t="s">
        <v>619</v>
      </c>
      <c r="C14" s="1427"/>
      <c r="D14" s="1138"/>
      <c r="E14" s="76"/>
    </row>
    <row r="15" spans="1:5" x14ac:dyDescent="0.2">
      <c r="A15" s="100">
        <v>7</v>
      </c>
      <c r="B15" s="1420" t="s">
        <v>1862</v>
      </c>
      <c r="C15" s="101"/>
      <c r="D15" s="1425"/>
      <c r="E15" s="1425"/>
    </row>
    <row r="16" spans="1:5" x14ac:dyDescent="0.2">
      <c r="A16" s="99"/>
      <c r="B16" s="866" t="s">
        <v>1864</v>
      </c>
      <c r="C16" s="1427"/>
      <c r="D16" s="1138"/>
      <c r="E16" s="76"/>
    </row>
    <row r="17" spans="1:5" ht="30" customHeight="1" x14ac:dyDescent="0.2">
      <c r="A17" s="102">
        <v>8</v>
      </c>
      <c r="B17" s="1507" t="s">
        <v>620</v>
      </c>
      <c r="C17" s="1508"/>
      <c r="D17" s="1432"/>
      <c r="E17" s="1432"/>
    </row>
    <row r="18" spans="1:5" ht="15" customHeight="1" x14ac:dyDescent="0.2">
      <c r="A18" s="820" t="s">
        <v>2316</v>
      </c>
      <c r="B18" s="1509" t="s">
        <v>588</v>
      </c>
      <c r="C18" s="1510"/>
      <c r="D18" s="1428"/>
      <c r="E18" s="1429"/>
    </row>
    <row r="19" spans="1:5" ht="15" customHeight="1" x14ac:dyDescent="0.2">
      <c r="A19" s="74"/>
      <c r="B19" s="1502" t="s">
        <v>589</v>
      </c>
      <c r="C19" s="1503"/>
      <c r="D19" s="75"/>
      <c r="E19" s="76"/>
    </row>
    <row r="20" spans="1:5" ht="15" customHeight="1" x14ac:dyDescent="0.2">
      <c r="A20" s="820" t="s">
        <v>1916</v>
      </c>
      <c r="B20" s="1500" t="s">
        <v>590</v>
      </c>
      <c r="C20" s="1501"/>
      <c r="D20" s="1428"/>
      <c r="E20" s="1429"/>
    </row>
    <row r="21" spans="1:5" ht="15" customHeight="1" x14ac:dyDescent="0.2">
      <c r="A21" s="74"/>
      <c r="B21" s="1502" t="s">
        <v>591</v>
      </c>
      <c r="C21" s="1503"/>
      <c r="D21" s="1514"/>
      <c r="E21" s="1515"/>
    </row>
    <row r="22" spans="1:5" ht="15" customHeight="1" x14ac:dyDescent="0.2">
      <c r="A22" s="820" t="s">
        <v>1373</v>
      </c>
      <c r="B22" s="1500" t="s">
        <v>594</v>
      </c>
      <c r="C22" s="1501"/>
      <c r="D22" s="1430"/>
      <c r="E22" s="1431"/>
    </row>
    <row r="23" spans="1:5" ht="15" customHeight="1" x14ac:dyDescent="0.2">
      <c r="A23" s="74"/>
      <c r="B23" s="1533" t="s">
        <v>595</v>
      </c>
      <c r="C23" s="1534"/>
      <c r="D23" s="75"/>
      <c r="E23" s="76"/>
    </row>
    <row r="24" spans="1:5" ht="15" customHeight="1" x14ac:dyDescent="0.2">
      <c r="A24" s="91">
        <v>12</v>
      </c>
      <c r="B24" s="1501" t="s">
        <v>609</v>
      </c>
      <c r="C24" s="1535"/>
      <c r="D24" s="1432"/>
      <c r="E24" s="1432"/>
    </row>
    <row r="25" spans="1:5" ht="15" customHeight="1" x14ac:dyDescent="0.2">
      <c r="A25" s="92"/>
      <c r="B25" s="59" t="s">
        <v>610</v>
      </c>
      <c r="C25" s="1369"/>
      <c r="D25" s="1433"/>
      <c r="E25" s="1433"/>
    </row>
    <row r="26" spans="1:5" ht="15" customHeight="1" x14ac:dyDescent="0.2">
      <c r="A26" s="93">
        <v>13</v>
      </c>
      <c r="B26" s="1140" t="s">
        <v>611</v>
      </c>
      <c r="C26" s="1511"/>
      <c r="D26" s="1512"/>
      <c r="E26" s="1513"/>
    </row>
    <row r="27" spans="1:5" ht="15" customHeight="1" x14ac:dyDescent="0.2">
      <c r="A27" s="1452" t="s">
        <v>2317</v>
      </c>
      <c r="B27" s="1531" t="s">
        <v>622</v>
      </c>
      <c r="C27" s="1532"/>
      <c r="D27" s="1434"/>
      <c r="E27" s="1435"/>
    </row>
    <row r="28" spans="1:5" ht="15" customHeight="1" x14ac:dyDescent="0.2">
      <c r="A28" s="821" t="s">
        <v>1917</v>
      </c>
      <c r="B28" s="1522" t="s">
        <v>623</v>
      </c>
      <c r="C28" s="1523"/>
      <c r="D28" s="1437"/>
      <c r="E28" s="1436"/>
    </row>
    <row r="29" spans="1:5" ht="45" customHeight="1" x14ac:dyDescent="0.2">
      <c r="A29" s="827"/>
      <c r="B29" s="1524" t="s">
        <v>1379</v>
      </c>
      <c r="C29" s="1525"/>
      <c r="D29" s="961"/>
      <c r="E29" s="962"/>
    </row>
    <row r="30" spans="1:5" ht="30" customHeight="1" x14ac:dyDescent="0.2">
      <c r="A30" s="822" t="s">
        <v>1374</v>
      </c>
      <c r="B30" s="1500" t="s">
        <v>593</v>
      </c>
      <c r="C30" s="1501"/>
      <c r="D30" s="1430"/>
      <c r="E30" s="1431"/>
    </row>
    <row r="31" spans="1:5" ht="30" customHeight="1" x14ac:dyDescent="0.2">
      <c r="A31" s="74"/>
      <c r="B31" s="1516" t="s">
        <v>1377</v>
      </c>
      <c r="C31" s="1503"/>
      <c r="D31" s="75"/>
      <c r="E31" s="76"/>
    </row>
    <row r="32" spans="1:5" ht="15" customHeight="1" x14ac:dyDescent="0.2">
      <c r="A32" s="820" t="s">
        <v>1375</v>
      </c>
      <c r="B32" s="1500" t="s">
        <v>596</v>
      </c>
      <c r="C32" s="1501"/>
      <c r="D32" s="1430"/>
      <c r="E32" s="1431"/>
    </row>
    <row r="33" spans="1:5" ht="15" customHeight="1" x14ac:dyDescent="0.2">
      <c r="A33" s="74"/>
      <c r="B33" s="1520" t="s">
        <v>1376</v>
      </c>
      <c r="C33" s="1521"/>
      <c r="D33" s="75"/>
      <c r="E33" s="76"/>
    </row>
    <row r="34" spans="1:5" ht="15" customHeight="1" x14ac:dyDescent="0.2">
      <c r="A34" s="84">
        <v>18</v>
      </c>
      <c r="B34" s="85" t="s">
        <v>602</v>
      </c>
      <c r="C34" s="85"/>
      <c r="D34" s="1438"/>
      <c r="E34" s="1438"/>
    </row>
    <row r="35" spans="1:5" ht="15" customHeight="1" x14ac:dyDescent="0.2">
      <c r="A35" s="84">
        <v>19</v>
      </c>
      <c r="B35" s="85" t="s">
        <v>603</v>
      </c>
      <c r="C35" s="85"/>
      <c r="D35" s="1432"/>
      <c r="E35" s="1432"/>
    </row>
    <row r="36" spans="1:5" ht="30" customHeight="1" x14ac:dyDescent="0.2">
      <c r="A36" s="86">
        <v>20</v>
      </c>
      <c r="B36" s="1527" t="s">
        <v>604</v>
      </c>
      <c r="C36" s="1528"/>
      <c r="D36" s="1439"/>
      <c r="E36" s="1439"/>
    </row>
    <row r="37" spans="1:5" x14ac:dyDescent="0.2">
      <c r="A37" s="87">
        <v>21</v>
      </c>
      <c r="B37" s="88" t="s">
        <v>605</v>
      </c>
      <c r="C37" s="65"/>
      <c r="D37" s="1441"/>
      <c r="E37" s="1440"/>
    </row>
    <row r="38" spans="1:5" ht="19.5" x14ac:dyDescent="0.35">
      <c r="A38" s="89">
        <v>22</v>
      </c>
      <c r="B38" s="1139" t="s">
        <v>1810</v>
      </c>
      <c r="C38" s="1454"/>
      <c r="D38" s="75"/>
      <c r="E38" s="76"/>
    </row>
    <row r="39" spans="1:5" ht="31.9" customHeight="1" x14ac:dyDescent="0.35">
      <c r="A39" s="91">
        <v>23</v>
      </c>
      <c r="B39" s="1529" t="s">
        <v>1811</v>
      </c>
      <c r="C39" s="1530"/>
      <c r="D39" s="1438"/>
      <c r="E39" s="1438"/>
    </row>
    <row r="40" spans="1:5" ht="30" customHeight="1" x14ac:dyDescent="0.2">
      <c r="A40" s="84">
        <v>24</v>
      </c>
      <c r="B40" s="1526" t="s">
        <v>612</v>
      </c>
      <c r="C40" s="1526"/>
      <c r="D40" s="1438"/>
      <c r="E40" s="1438"/>
    </row>
    <row r="41" spans="1:5" ht="15" customHeight="1" x14ac:dyDescent="0.2">
      <c r="A41" s="90">
        <v>25</v>
      </c>
      <c r="B41" s="1518" t="s">
        <v>606</v>
      </c>
      <c r="C41" s="1519"/>
      <c r="D41" s="1432"/>
      <c r="E41" s="1432"/>
    </row>
    <row r="42" spans="1:5" ht="15" customHeight="1" x14ac:dyDescent="0.2">
      <c r="A42" s="86">
        <v>26</v>
      </c>
      <c r="B42" s="85" t="s">
        <v>607</v>
      </c>
      <c r="C42" s="85"/>
      <c r="D42" s="1517"/>
      <c r="E42" s="1495"/>
    </row>
    <row r="43" spans="1:5" ht="15" customHeight="1" x14ac:dyDescent="0.2">
      <c r="A43" s="84">
        <v>27</v>
      </c>
      <c r="B43" s="1492" t="s">
        <v>608</v>
      </c>
      <c r="C43" s="1493"/>
      <c r="D43" s="1494"/>
      <c r="E43" s="1495"/>
    </row>
    <row r="44" spans="1:5" x14ac:dyDescent="0.2">
      <c r="A44" s="824" t="s">
        <v>2318</v>
      </c>
      <c r="B44" s="1504" t="s">
        <v>1378</v>
      </c>
      <c r="C44" s="1505"/>
      <c r="D44" s="1442"/>
      <c r="E44" s="1443"/>
    </row>
    <row r="45" spans="1:5" ht="30" customHeight="1" x14ac:dyDescent="0.2">
      <c r="A45" s="103"/>
      <c r="B45" s="1506" t="s">
        <v>624</v>
      </c>
      <c r="C45" s="1489"/>
      <c r="D45" s="75"/>
      <c r="E45" s="76"/>
    </row>
    <row r="46" spans="1:5" x14ac:dyDescent="0.2">
      <c r="A46" s="823" t="s">
        <v>1918</v>
      </c>
      <c r="B46" s="1498" t="s">
        <v>597</v>
      </c>
      <c r="C46" s="1499"/>
      <c r="D46" s="1430"/>
      <c r="E46" s="1431"/>
    </row>
    <row r="47" spans="1:5" x14ac:dyDescent="0.2">
      <c r="A47" s="77"/>
      <c r="B47" s="1018" t="s">
        <v>598</v>
      </c>
      <c r="C47" s="78"/>
      <c r="D47" s="79"/>
      <c r="E47" s="80"/>
    </row>
    <row r="48" spans="1:5" ht="15" customHeight="1" x14ac:dyDescent="0.2">
      <c r="A48" s="81"/>
      <c r="B48" s="82" t="s">
        <v>599</v>
      </c>
      <c r="C48" s="1137"/>
      <c r="D48" s="1136"/>
      <c r="E48" s="83"/>
    </row>
    <row r="49" spans="1:5" ht="15" customHeight="1" x14ac:dyDescent="0.2">
      <c r="A49" s="820" t="s">
        <v>621</v>
      </c>
      <c r="B49" s="1500" t="s">
        <v>600</v>
      </c>
      <c r="C49" s="1501"/>
      <c r="D49" s="1430"/>
      <c r="E49" s="1431"/>
    </row>
    <row r="50" spans="1:5" ht="15" customHeight="1" x14ac:dyDescent="0.2">
      <c r="A50" s="74"/>
      <c r="B50" s="1502" t="s">
        <v>601</v>
      </c>
      <c r="C50" s="1503"/>
      <c r="D50" s="75"/>
      <c r="E50" s="76"/>
    </row>
    <row r="51" spans="1:5" x14ac:dyDescent="0.2">
      <c r="A51" s="963" t="s">
        <v>2319</v>
      </c>
      <c r="B51" s="1496" t="s">
        <v>1541</v>
      </c>
      <c r="C51" s="1497"/>
      <c r="D51" s="826"/>
      <c r="E51" s="826"/>
    </row>
    <row r="52" spans="1:5" ht="45" customHeight="1" x14ac:dyDescent="0.2">
      <c r="A52" s="964"/>
      <c r="B52" s="1481" t="s">
        <v>1502</v>
      </c>
      <c r="C52" s="1482"/>
      <c r="D52" s="79"/>
      <c r="E52" s="80"/>
    </row>
    <row r="53" spans="1:5" x14ac:dyDescent="0.2">
      <c r="A53" s="1453" t="s">
        <v>2320</v>
      </c>
      <c r="B53" s="1483" t="s">
        <v>1542</v>
      </c>
      <c r="C53" s="1484"/>
      <c r="D53" s="826"/>
      <c r="E53" s="826"/>
    </row>
    <row r="54" spans="1:5" x14ac:dyDescent="0.2">
      <c r="A54" s="964"/>
      <c r="B54" s="1481" t="s">
        <v>1543</v>
      </c>
      <c r="C54" s="1482"/>
      <c r="D54" s="79"/>
      <c r="E54" s="80"/>
    </row>
    <row r="55" spans="1:5" x14ac:dyDescent="0.2">
      <c r="A55" s="825" t="s">
        <v>2321</v>
      </c>
      <c r="B55" s="1486" t="s">
        <v>625</v>
      </c>
      <c r="C55" s="1487"/>
      <c r="D55" s="1442"/>
      <c r="E55" s="1443"/>
    </row>
    <row r="56" spans="1:5" ht="30" customHeight="1" x14ac:dyDescent="0.2">
      <c r="A56" s="103"/>
      <c r="B56" s="1488" t="s">
        <v>1443</v>
      </c>
      <c r="C56" s="1489"/>
      <c r="D56" s="75"/>
      <c r="E56" s="76"/>
    </row>
    <row r="57" spans="1:5" x14ac:dyDescent="0.2">
      <c r="A57" s="995" t="s">
        <v>1919</v>
      </c>
      <c r="B57" s="1485" t="s">
        <v>1581</v>
      </c>
      <c r="C57" s="1485"/>
      <c r="D57" s="996"/>
      <c r="E57" s="997"/>
    </row>
    <row r="58" spans="1:5" ht="30" customHeight="1" x14ac:dyDescent="0.2">
      <c r="A58" s="1455" t="s">
        <v>2342</v>
      </c>
      <c r="B58" s="1490" t="s">
        <v>2343</v>
      </c>
      <c r="C58" s="1491"/>
      <c r="D58" s="996"/>
      <c r="E58" s="997"/>
    </row>
    <row r="59" spans="1:5" ht="30" customHeight="1" x14ac:dyDescent="0.2">
      <c r="A59" s="1461"/>
      <c r="B59" s="1476" t="s">
        <v>2346</v>
      </c>
      <c r="C59" s="1477"/>
      <c r="D59" s="1459"/>
      <c r="E59" s="1460"/>
    </row>
    <row r="60" spans="1:5" ht="45" customHeight="1" x14ac:dyDescent="0.2">
      <c r="A60" s="1456"/>
      <c r="B60" s="1478" t="s">
        <v>2347</v>
      </c>
      <c r="C60" s="1479"/>
      <c r="D60" s="1457"/>
      <c r="E60" s="1458"/>
    </row>
    <row r="62" spans="1:5" x14ac:dyDescent="0.2">
      <c r="B62" s="32" t="s">
        <v>1783</v>
      </c>
    </row>
    <row r="63" spans="1:5" ht="30" customHeight="1" x14ac:dyDescent="0.2">
      <c r="B63" s="1480" t="s">
        <v>1784</v>
      </c>
      <c r="C63" s="1480"/>
      <c r="D63" s="1480"/>
      <c r="E63" s="1480"/>
    </row>
  </sheetData>
  <sheetProtection algorithmName="SHA-512" hashValue="MgPBKERM3oPcz0sEpZ+MRkpJaSv3fIM9ccyu2hvgWeLEhnF0ZtpVK2qPwpP9O/eNzBnGO/rQvzMO7BLcRX4zeA==" saltValue="fcTjpW9CCzV48WMsvgXUMQ==" spinCount="100000" sheet="1" objects="1" scenarios="1"/>
  <mergeCells count="40">
    <mergeCell ref="B30:C30"/>
    <mergeCell ref="B31:C31"/>
    <mergeCell ref="B32:C32"/>
    <mergeCell ref="B21:C21"/>
    <mergeCell ref="D42:E42"/>
    <mergeCell ref="B41:C41"/>
    <mergeCell ref="B33:C33"/>
    <mergeCell ref="B28:C28"/>
    <mergeCell ref="B29:C29"/>
    <mergeCell ref="B40:C40"/>
    <mergeCell ref="B36:C36"/>
    <mergeCell ref="B39:C39"/>
    <mergeCell ref="B27:C27"/>
    <mergeCell ref="B22:C22"/>
    <mergeCell ref="B23:C23"/>
    <mergeCell ref="B24:C24"/>
    <mergeCell ref="B17:C17"/>
    <mergeCell ref="B18:C18"/>
    <mergeCell ref="B19:C19"/>
    <mergeCell ref="B20:C20"/>
    <mergeCell ref="C26:E26"/>
    <mergeCell ref="D21:E21"/>
    <mergeCell ref="B52:C52"/>
    <mergeCell ref="B43:C43"/>
    <mergeCell ref="D43:E43"/>
    <mergeCell ref="B51:C51"/>
    <mergeCell ref="B46:C46"/>
    <mergeCell ref="B49:C49"/>
    <mergeCell ref="B50:C50"/>
    <mergeCell ref="B44:C44"/>
    <mergeCell ref="B45:C45"/>
    <mergeCell ref="B59:C59"/>
    <mergeCell ref="B60:C60"/>
    <mergeCell ref="B63:E63"/>
    <mergeCell ref="B54:C54"/>
    <mergeCell ref="B53:C53"/>
    <mergeCell ref="B57:C57"/>
    <mergeCell ref="B55:C55"/>
    <mergeCell ref="B56:C56"/>
    <mergeCell ref="B58:C58"/>
  </mergeCells>
  <printOptions horizontalCentered="1"/>
  <pageMargins left="0.5" right="0.5" top="0.5" bottom="0.5" header="0.3" footer="0.3"/>
  <pageSetup scale="85" fitToHeight="0" orientation="portrait" r:id="rId1"/>
  <rowBreaks count="1" manualBreakCount="1">
    <brk id="45"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64E62-1E84-4586-B326-7879056DABF1}">
  <sheetPr>
    <pageSetUpPr fitToPage="1"/>
  </sheetPr>
  <dimension ref="A1:T22"/>
  <sheetViews>
    <sheetView zoomScaleNormal="100" workbookViewId="0">
      <selection activeCell="C3" sqref="C3"/>
    </sheetView>
  </sheetViews>
  <sheetFormatPr defaultColWidth="10" defaultRowHeight="15" x14ac:dyDescent="0.2"/>
  <cols>
    <col min="1" max="1" width="11.375" style="11" customWidth="1"/>
    <col min="2" max="16" width="10" style="11" customWidth="1"/>
    <col min="17" max="16384" width="10" style="11"/>
  </cols>
  <sheetData>
    <row r="1" spans="1:20" ht="15" customHeight="1" x14ac:dyDescent="0.25">
      <c r="A1" s="30" t="str">
        <f>CONCATENATE("Schedule ",Cklist!$A12," - ",Cklist!$B12)</f>
        <v>Schedule B-1 - Census Data</v>
      </c>
      <c r="B1" s="66"/>
      <c r="C1" s="66"/>
      <c r="D1" s="66"/>
      <c r="H1" s="66"/>
      <c r="I1" s="66"/>
      <c r="J1" s="66"/>
      <c r="K1" s="66"/>
      <c r="L1" s="66"/>
      <c r="Q1" s="66"/>
      <c r="S1" s="1129" t="s">
        <v>2</v>
      </c>
      <c r="T1" s="1130"/>
    </row>
    <row r="2" spans="1:20" ht="15" customHeight="1" x14ac:dyDescent="0.2">
      <c r="A2" s="4" t="str">
        <f>'Sch A'!$A$2</f>
        <v>SFN 137 (Rev. 04-24)</v>
      </c>
      <c r="B2" s="66"/>
      <c r="C2" s="66"/>
      <c r="D2" s="66"/>
      <c r="H2" s="66"/>
      <c r="I2" s="66"/>
      <c r="J2" s="66"/>
      <c r="K2" s="66"/>
      <c r="Q2" s="1135"/>
      <c r="R2" s="1135"/>
      <c r="S2" s="1131" t="s">
        <v>3</v>
      </c>
      <c r="T2" s="1132">
        <f>'Sch A'!$C$2</f>
        <v>45108</v>
      </c>
    </row>
    <row r="3" spans="1:20" ht="15" customHeight="1" x14ac:dyDescent="0.2">
      <c r="A3" s="1447">
        <f>'Sch A'!$A$5</f>
        <v>0</v>
      </c>
      <c r="Q3" s="876"/>
      <c r="R3" s="876"/>
      <c r="S3" s="1133" t="s">
        <v>4</v>
      </c>
      <c r="T3" s="1134">
        <f>'Sch A'!$C$3</f>
        <v>45473</v>
      </c>
    </row>
    <row r="4" spans="1:20" ht="15" customHeight="1" x14ac:dyDescent="0.2">
      <c r="A4" s="72"/>
    </row>
    <row r="5" spans="1:20" ht="15" customHeight="1" x14ac:dyDescent="0.2">
      <c r="A5" s="64"/>
      <c r="B5" s="105" t="s">
        <v>626</v>
      </c>
      <c r="C5" s="51"/>
      <c r="D5" s="51"/>
      <c r="E5" s="51"/>
      <c r="F5" s="51"/>
      <c r="G5" s="51"/>
      <c r="H5" s="51"/>
      <c r="I5" s="51"/>
      <c r="J5" s="51"/>
      <c r="K5" s="51"/>
      <c r="L5" s="51"/>
      <c r="M5" s="51"/>
      <c r="N5" s="51"/>
      <c r="O5" s="51"/>
      <c r="P5" s="51"/>
      <c r="Q5" s="51"/>
      <c r="R5" s="51"/>
      <c r="S5" s="51"/>
      <c r="T5" s="106"/>
    </row>
    <row r="6" spans="1:20" ht="15" customHeight="1" x14ac:dyDescent="0.2">
      <c r="A6" s="107"/>
      <c r="B6" s="108" t="s">
        <v>472</v>
      </c>
      <c r="C6" s="109"/>
      <c r="D6" s="110"/>
      <c r="E6" s="108" t="s">
        <v>627</v>
      </c>
      <c r="F6" s="109"/>
      <c r="G6" s="110"/>
      <c r="H6" s="108" t="s">
        <v>473</v>
      </c>
      <c r="I6" s="109"/>
      <c r="J6" s="110"/>
      <c r="K6" s="108" t="s">
        <v>474</v>
      </c>
      <c r="L6" s="109"/>
      <c r="M6" s="110"/>
      <c r="N6" s="108" t="s">
        <v>475</v>
      </c>
      <c r="O6" s="109"/>
      <c r="P6" s="110"/>
      <c r="Q6" s="108" t="s">
        <v>476</v>
      </c>
      <c r="R6" s="109"/>
      <c r="S6" s="110"/>
      <c r="T6" s="18" t="s">
        <v>471</v>
      </c>
    </row>
    <row r="7" spans="1:20" ht="15" customHeight="1" x14ac:dyDescent="0.2">
      <c r="A7" s="111" t="s">
        <v>628</v>
      </c>
      <c r="B7" s="112" t="s">
        <v>629</v>
      </c>
      <c r="C7" s="113" t="s">
        <v>630</v>
      </c>
      <c r="D7" s="113" t="s">
        <v>631</v>
      </c>
      <c r="E7" s="114" t="s">
        <v>629</v>
      </c>
      <c r="F7" s="115" t="s">
        <v>630</v>
      </c>
      <c r="G7" s="116" t="s">
        <v>631</v>
      </c>
      <c r="H7" s="114" t="s">
        <v>629</v>
      </c>
      <c r="I7" s="115" t="s">
        <v>630</v>
      </c>
      <c r="J7" s="116" t="s">
        <v>631</v>
      </c>
      <c r="K7" s="115" t="s">
        <v>629</v>
      </c>
      <c r="L7" s="115" t="s">
        <v>630</v>
      </c>
      <c r="M7" s="115" t="s">
        <v>631</v>
      </c>
      <c r="N7" s="115" t="s">
        <v>629</v>
      </c>
      <c r="O7" s="115" t="s">
        <v>630</v>
      </c>
      <c r="P7" s="115" t="s">
        <v>631</v>
      </c>
      <c r="Q7" s="115" t="s">
        <v>629</v>
      </c>
      <c r="R7" s="115" t="s">
        <v>630</v>
      </c>
      <c r="S7" s="115" t="s">
        <v>631</v>
      </c>
      <c r="T7" s="117"/>
    </row>
    <row r="8" spans="1:20" ht="15" customHeight="1" x14ac:dyDescent="0.2">
      <c r="A8" s="28" t="s">
        <v>632</v>
      </c>
      <c r="B8" s="118"/>
      <c r="C8" s="118"/>
      <c r="D8" s="119">
        <f>SUM(B8:C8)</f>
        <v>0</v>
      </c>
      <c r="E8" s="118"/>
      <c r="F8" s="118"/>
      <c r="G8" s="119">
        <f>SUM(E8:F8)</f>
        <v>0</v>
      </c>
      <c r="H8" s="118"/>
      <c r="I8" s="118"/>
      <c r="J8" s="119">
        <f>SUM(H8:I8)</f>
        <v>0</v>
      </c>
      <c r="K8" s="118"/>
      <c r="L8" s="118"/>
      <c r="M8" s="119">
        <f>SUM(K8:L8)</f>
        <v>0</v>
      </c>
      <c r="N8" s="118"/>
      <c r="O8" s="118"/>
      <c r="P8" s="119">
        <f>SUM(N8:O8)</f>
        <v>0</v>
      </c>
      <c r="Q8" s="118"/>
      <c r="R8" s="118"/>
      <c r="S8" s="119">
        <f>SUM(Q8:R8)</f>
        <v>0</v>
      </c>
      <c r="T8" s="119">
        <f>D8+G8+J8+M8+P8+S8</f>
        <v>0</v>
      </c>
    </row>
    <row r="9" spans="1:20" ht="15" customHeight="1" x14ac:dyDescent="0.2">
      <c r="A9" s="116" t="s">
        <v>633</v>
      </c>
      <c r="B9" s="118"/>
      <c r="C9" s="118"/>
      <c r="D9" s="119">
        <f t="shared" ref="D9:D19" si="0">SUM(B9:C9)</f>
        <v>0</v>
      </c>
      <c r="E9" s="118"/>
      <c r="F9" s="118"/>
      <c r="G9" s="119">
        <f t="shared" ref="G9:G19" si="1">SUM(E9:F9)</f>
        <v>0</v>
      </c>
      <c r="H9" s="118"/>
      <c r="I9" s="118"/>
      <c r="J9" s="119">
        <f t="shared" ref="J9:J19" si="2">SUM(H9:I9)</f>
        <v>0</v>
      </c>
      <c r="K9" s="118"/>
      <c r="L9" s="118"/>
      <c r="M9" s="119">
        <f t="shared" ref="M9:M19" si="3">SUM(K9:L9)</f>
        <v>0</v>
      </c>
      <c r="N9" s="118"/>
      <c r="O9" s="118"/>
      <c r="P9" s="119">
        <f t="shared" ref="P9:P19" si="4">SUM(N9:O9)</f>
        <v>0</v>
      </c>
      <c r="Q9" s="118"/>
      <c r="R9" s="118"/>
      <c r="S9" s="119">
        <f t="shared" ref="S9:S19" si="5">SUM(Q9:R9)</f>
        <v>0</v>
      </c>
      <c r="T9" s="119">
        <f t="shared" ref="T9:T19" si="6">D9+G9+J9+M9+P9+S9</f>
        <v>0</v>
      </c>
    </row>
    <row r="10" spans="1:20" ht="15" customHeight="1" x14ac:dyDescent="0.2">
      <c r="A10" s="116" t="s">
        <v>634</v>
      </c>
      <c r="B10" s="118"/>
      <c r="C10" s="118"/>
      <c r="D10" s="119">
        <f t="shared" si="0"/>
        <v>0</v>
      </c>
      <c r="E10" s="118"/>
      <c r="F10" s="118"/>
      <c r="G10" s="119">
        <f t="shared" si="1"/>
        <v>0</v>
      </c>
      <c r="H10" s="118"/>
      <c r="I10" s="118"/>
      <c r="J10" s="119">
        <f t="shared" si="2"/>
        <v>0</v>
      </c>
      <c r="K10" s="118"/>
      <c r="L10" s="118"/>
      <c r="M10" s="119">
        <f t="shared" si="3"/>
        <v>0</v>
      </c>
      <c r="N10" s="118"/>
      <c r="O10" s="118"/>
      <c r="P10" s="119">
        <f t="shared" si="4"/>
        <v>0</v>
      </c>
      <c r="Q10" s="118"/>
      <c r="R10" s="118"/>
      <c r="S10" s="119">
        <f t="shared" si="5"/>
        <v>0</v>
      </c>
      <c r="T10" s="119">
        <f t="shared" si="6"/>
        <v>0</v>
      </c>
    </row>
    <row r="11" spans="1:20" ht="15" customHeight="1" x14ac:dyDescent="0.2">
      <c r="A11" s="116" t="s">
        <v>635</v>
      </c>
      <c r="B11" s="118"/>
      <c r="C11" s="118"/>
      <c r="D11" s="119">
        <f t="shared" si="0"/>
        <v>0</v>
      </c>
      <c r="E11" s="118"/>
      <c r="F11" s="118"/>
      <c r="G11" s="119">
        <f t="shared" si="1"/>
        <v>0</v>
      </c>
      <c r="H11" s="118"/>
      <c r="I11" s="118"/>
      <c r="J11" s="119">
        <f t="shared" si="2"/>
        <v>0</v>
      </c>
      <c r="K11" s="118"/>
      <c r="L11" s="118"/>
      <c r="M11" s="119">
        <f t="shared" si="3"/>
        <v>0</v>
      </c>
      <c r="N11" s="118"/>
      <c r="O11" s="118"/>
      <c r="P11" s="119">
        <f t="shared" si="4"/>
        <v>0</v>
      </c>
      <c r="Q11" s="118"/>
      <c r="R11" s="118"/>
      <c r="S11" s="119">
        <f t="shared" si="5"/>
        <v>0</v>
      </c>
      <c r="T11" s="119">
        <f t="shared" si="6"/>
        <v>0</v>
      </c>
    </row>
    <row r="12" spans="1:20" ht="15" customHeight="1" x14ac:dyDescent="0.2">
      <c r="A12" s="116" t="s">
        <v>636</v>
      </c>
      <c r="B12" s="118"/>
      <c r="C12" s="118"/>
      <c r="D12" s="119">
        <f t="shared" si="0"/>
        <v>0</v>
      </c>
      <c r="E12" s="118"/>
      <c r="F12" s="118"/>
      <c r="G12" s="119">
        <f t="shared" si="1"/>
        <v>0</v>
      </c>
      <c r="H12" s="118"/>
      <c r="I12" s="118"/>
      <c r="J12" s="119">
        <f t="shared" si="2"/>
        <v>0</v>
      </c>
      <c r="K12" s="118"/>
      <c r="L12" s="118"/>
      <c r="M12" s="119">
        <f t="shared" si="3"/>
        <v>0</v>
      </c>
      <c r="N12" s="118"/>
      <c r="O12" s="118"/>
      <c r="P12" s="119">
        <f t="shared" si="4"/>
        <v>0</v>
      </c>
      <c r="Q12" s="118"/>
      <c r="R12" s="118"/>
      <c r="S12" s="119">
        <f t="shared" si="5"/>
        <v>0</v>
      </c>
      <c r="T12" s="119">
        <f t="shared" si="6"/>
        <v>0</v>
      </c>
    </row>
    <row r="13" spans="1:20" ht="15" customHeight="1" x14ac:dyDescent="0.2">
      <c r="A13" s="116" t="s">
        <v>637</v>
      </c>
      <c r="B13" s="118"/>
      <c r="C13" s="118"/>
      <c r="D13" s="119">
        <f t="shared" si="0"/>
        <v>0</v>
      </c>
      <c r="E13" s="118"/>
      <c r="F13" s="118"/>
      <c r="G13" s="119">
        <f t="shared" si="1"/>
        <v>0</v>
      </c>
      <c r="H13" s="118"/>
      <c r="I13" s="118"/>
      <c r="J13" s="119">
        <f t="shared" si="2"/>
        <v>0</v>
      </c>
      <c r="K13" s="118"/>
      <c r="L13" s="118"/>
      <c r="M13" s="119">
        <f t="shared" si="3"/>
        <v>0</v>
      </c>
      <c r="N13" s="118"/>
      <c r="O13" s="118"/>
      <c r="P13" s="119">
        <f t="shared" si="4"/>
        <v>0</v>
      </c>
      <c r="Q13" s="118"/>
      <c r="R13" s="118"/>
      <c r="S13" s="119">
        <f t="shared" si="5"/>
        <v>0</v>
      </c>
      <c r="T13" s="119">
        <f t="shared" si="6"/>
        <v>0</v>
      </c>
    </row>
    <row r="14" spans="1:20" ht="15" customHeight="1" x14ac:dyDescent="0.2">
      <c r="A14" s="116" t="s">
        <v>638</v>
      </c>
      <c r="B14" s="118"/>
      <c r="C14" s="118"/>
      <c r="D14" s="119">
        <f t="shared" si="0"/>
        <v>0</v>
      </c>
      <c r="E14" s="118"/>
      <c r="F14" s="118"/>
      <c r="G14" s="119">
        <f t="shared" si="1"/>
        <v>0</v>
      </c>
      <c r="H14" s="118"/>
      <c r="I14" s="118"/>
      <c r="J14" s="119">
        <f t="shared" si="2"/>
        <v>0</v>
      </c>
      <c r="K14" s="118"/>
      <c r="L14" s="118"/>
      <c r="M14" s="119">
        <f t="shared" si="3"/>
        <v>0</v>
      </c>
      <c r="N14" s="118"/>
      <c r="O14" s="118"/>
      <c r="P14" s="119">
        <f t="shared" si="4"/>
        <v>0</v>
      </c>
      <c r="Q14" s="118"/>
      <c r="R14" s="118"/>
      <c r="S14" s="119">
        <f t="shared" si="5"/>
        <v>0</v>
      </c>
      <c r="T14" s="119">
        <f t="shared" si="6"/>
        <v>0</v>
      </c>
    </row>
    <row r="15" spans="1:20" ht="15" customHeight="1" x14ac:dyDescent="0.2">
      <c r="A15" s="116" t="s">
        <v>639</v>
      </c>
      <c r="B15" s="118"/>
      <c r="C15" s="118"/>
      <c r="D15" s="119">
        <f t="shared" si="0"/>
        <v>0</v>
      </c>
      <c r="E15" s="118"/>
      <c r="F15" s="118"/>
      <c r="G15" s="119">
        <f t="shared" si="1"/>
        <v>0</v>
      </c>
      <c r="H15" s="118"/>
      <c r="I15" s="118"/>
      <c r="J15" s="119">
        <f t="shared" si="2"/>
        <v>0</v>
      </c>
      <c r="K15" s="118"/>
      <c r="L15" s="118"/>
      <c r="M15" s="119">
        <f t="shared" si="3"/>
        <v>0</v>
      </c>
      <c r="N15" s="118"/>
      <c r="O15" s="118"/>
      <c r="P15" s="119">
        <f t="shared" si="4"/>
        <v>0</v>
      </c>
      <c r="Q15" s="118"/>
      <c r="R15" s="118"/>
      <c r="S15" s="119">
        <f t="shared" si="5"/>
        <v>0</v>
      </c>
      <c r="T15" s="119">
        <f t="shared" si="6"/>
        <v>0</v>
      </c>
    </row>
    <row r="16" spans="1:20" ht="15" customHeight="1" x14ac:dyDescent="0.2">
      <c r="A16" s="116" t="s">
        <v>640</v>
      </c>
      <c r="B16" s="118"/>
      <c r="C16" s="118"/>
      <c r="D16" s="119">
        <f t="shared" si="0"/>
        <v>0</v>
      </c>
      <c r="E16" s="118"/>
      <c r="F16" s="118"/>
      <c r="G16" s="119">
        <f t="shared" si="1"/>
        <v>0</v>
      </c>
      <c r="H16" s="118"/>
      <c r="I16" s="118"/>
      <c r="J16" s="119">
        <f t="shared" si="2"/>
        <v>0</v>
      </c>
      <c r="K16" s="118"/>
      <c r="L16" s="118"/>
      <c r="M16" s="119">
        <f t="shared" si="3"/>
        <v>0</v>
      </c>
      <c r="N16" s="118"/>
      <c r="O16" s="118"/>
      <c r="P16" s="119">
        <f t="shared" si="4"/>
        <v>0</v>
      </c>
      <c r="Q16" s="118"/>
      <c r="R16" s="118"/>
      <c r="S16" s="119">
        <f t="shared" si="5"/>
        <v>0</v>
      </c>
      <c r="T16" s="119">
        <f t="shared" si="6"/>
        <v>0</v>
      </c>
    </row>
    <row r="17" spans="1:20" ht="15" customHeight="1" x14ac:dyDescent="0.2">
      <c r="A17" s="116" t="s">
        <v>641</v>
      </c>
      <c r="B17" s="118"/>
      <c r="C17" s="118"/>
      <c r="D17" s="119">
        <f t="shared" si="0"/>
        <v>0</v>
      </c>
      <c r="E17" s="118"/>
      <c r="F17" s="118"/>
      <c r="G17" s="119">
        <f t="shared" si="1"/>
        <v>0</v>
      </c>
      <c r="H17" s="118"/>
      <c r="I17" s="118"/>
      <c r="J17" s="119">
        <f t="shared" si="2"/>
        <v>0</v>
      </c>
      <c r="K17" s="118"/>
      <c r="L17" s="118"/>
      <c r="M17" s="119">
        <f t="shared" si="3"/>
        <v>0</v>
      </c>
      <c r="N17" s="118"/>
      <c r="O17" s="118"/>
      <c r="P17" s="119">
        <f t="shared" si="4"/>
        <v>0</v>
      </c>
      <c r="Q17" s="118"/>
      <c r="R17" s="118"/>
      <c r="S17" s="119">
        <f t="shared" si="5"/>
        <v>0</v>
      </c>
      <c r="T17" s="119">
        <f t="shared" si="6"/>
        <v>0</v>
      </c>
    </row>
    <row r="18" spans="1:20" ht="15" customHeight="1" x14ac:dyDescent="0.2">
      <c r="A18" s="116" t="s">
        <v>642</v>
      </c>
      <c r="B18" s="118"/>
      <c r="C18" s="118"/>
      <c r="D18" s="119">
        <f t="shared" si="0"/>
        <v>0</v>
      </c>
      <c r="E18" s="118"/>
      <c r="F18" s="118"/>
      <c r="G18" s="119">
        <f t="shared" si="1"/>
        <v>0</v>
      </c>
      <c r="H18" s="118"/>
      <c r="I18" s="118"/>
      <c r="J18" s="119">
        <f t="shared" si="2"/>
        <v>0</v>
      </c>
      <c r="K18" s="118"/>
      <c r="L18" s="118"/>
      <c r="M18" s="119">
        <f t="shared" si="3"/>
        <v>0</v>
      </c>
      <c r="N18" s="118"/>
      <c r="O18" s="118"/>
      <c r="P18" s="119">
        <f t="shared" si="4"/>
        <v>0</v>
      </c>
      <c r="Q18" s="118"/>
      <c r="R18" s="118"/>
      <c r="S18" s="119">
        <f t="shared" si="5"/>
        <v>0</v>
      </c>
      <c r="T18" s="119">
        <f t="shared" si="6"/>
        <v>0</v>
      </c>
    </row>
    <row r="19" spans="1:20" ht="15" customHeight="1" x14ac:dyDescent="0.2">
      <c r="A19" s="116" t="s">
        <v>643</v>
      </c>
      <c r="B19" s="118"/>
      <c r="C19" s="118"/>
      <c r="D19" s="119">
        <f t="shared" si="0"/>
        <v>0</v>
      </c>
      <c r="E19" s="118"/>
      <c r="F19" s="118"/>
      <c r="G19" s="119">
        <f t="shared" si="1"/>
        <v>0</v>
      </c>
      <c r="H19" s="118"/>
      <c r="I19" s="118"/>
      <c r="J19" s="119">
        <f t="shared" si="2"/>
        <v>0</v>
      </c>
      <c r="K19" s="118"/>
      <c r="L19" s="118"/>
      <c r="M19" s="119">
        <f t="shared" si="3"/>
        <v>0</v>
      </c>
      <c r="N19" s="118"/>
      <c r="O19" s="118"/>
      <c r="P19" s="119">
        <f t="shared" si="4"/>
        <v>0</v>
      </c>
      <c r="Q19" s="118"/>
      <c r="R19" s="118"/>
      <c r="S19" s="119">
        <f t="shared" si="5"/>
        <v>0</v>
      </c>
      <c r="T19" s="119">
        <f t="shared" si="6"/>
        <v>0</v>
      </c>
    </row>
    <row r="20" spans="1:20" ht="15" customHeight="1" thickBot="1" x14ac:dyDescent="0.25">
      <c r="A20" s="120" t="s">
        <v>471</v>
      </c>
      <c r="B20" s="121">
        <f>SUM(B8:B19)</f>
        <v>0</v>
      </c>
      <c r="C20" s="121">
        <f t="shared" ref="C20:S20" si="7">SUM(C8:C19)</f>
        <v>0</v>
      </c>
      <c r="D20" s="121">
        <f t="shared" si="7"/>
        <v>0</v>
      </c>
      <c r="E20" s="121">
        <f t="shared" si="7"/>
        <v>0</v>
      </c>
      <c r="F20" s="121">
        <f t="shared" si="7"/>
        <v>0</v>
      </c>
      <c r="G20" s="121">
        <f t="shared" si="7"/>
        <v>0</v>
      </c>
      <c r="H20" s="121">
        <f t="shared" si="7"/>
        <v>0</v>
      </c>
      <c r="I20" s="121">
        <f t="shared" si="7"/>
        <v>0</v>
      </c>
      <c r="J20" s="121">
        <f t="shared" si="7"/>
        <v>0</v>
      </c>
      <c r="K20" s="121">
        <f t="shared" si="7"/>
        <v>0</v>
      </c>
      <c r="L20" s="121">
        <f t="shared" si="7"/>
        <v>0</v>
      </c>
      <c r="M20" s="121">
        <f t="shared" si="7"/>
        <v>0</v>
      </c>
      <c r="N20" s="121">
        <f t="shared" si="7"/>
        <v>0</v>
      </c>
      <c r="O20" s="121">
        <f t="shared" si="7"/>
        <v>0</v>
      </c>
      <c r="P20" s="121">
        <f t="shared" si="7"/>
        <v>0</v>
      </c>
      <c r="Q20" s="121">
        <f t="shared" si="7"/>
        <v>0</v>
      </c>
      <c r="R20" s="121">
        <f t="shared" si="7"/>
        <v>0</v>
      </c>
      <c r="S20" s="121">
        <f t="shared" si="7"/>
        <v>0</v>
      </c>
      <c r="T20" s="121">
        <f>SUM(T8:T19)</f>
        <v>0</v>
      </c>
    </row>
    <row r="21" spans="1:20" s="122" customFormat="1" ht="15" customHeight="1" thickTop="1" x14ac:dyDescent="0.2">
      <c r="B21" s="123"/>
      <c r="C21" s="124" t="s">
        <v>644</v>
      </c>
      <c r="D21" s="123"/>
      <c r="E21" s="123"/>
      <c r="F21" s="123"/>
      <c r="G21" s="123"/>
      <c r="I21" s="124" t="s">
        <v>644</v>
      </c>
      <c r="J21" s="124"/>
      <c r="L21" s="124" t="s">
        <v>644</v>
      </c>
      <c r="N21" s="123"/>
      <c r="O21" s="124" t="s">
        <v>644</v>
      </c>
      <c r="P21" s="123"/>
    </row>
    <row r="22" spans="1:20" s="48" customFormat="1" ht="15" customHeight="1" x14ac:dyDescent="0.2">
      <c r="A22" s="125" t="s">
        <v>644</v>
      </c>
      <c r="B22" s="48" t="s">
        <v>645</v>
      </c>
    </row>
  </sheetData>
  <sheetProtection algorithmName="SHA-512" hashValue="eK9W40QW82PQVrABltuRx/voxCmYvffjYTyWHYPsbmj86oXTSDwFLlGCQ2EfIYxADC0hTxmkeuTkccnjmqXN/w==" saltValue="+7Jb5W5Uwap2Y1QXamTwDg==" spinCount="100000" sheet="1" objects="1" scenarios="1"/>
  <printOptions horizontalCentered="1"/>
  <pageMargins left="0.5" right="0.5" top="1" bottom="0.75" header="0.5" footer="0.25"/>
  <pageSetup scale="4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7B2D-8324-4504-93B8-129A21978E99}">
  <sheetPr codeName="Sheet6">
    <pageSetUpPr fitToPage="1"/>
  </sheetPr>
  <dimension ref="A1:S62"/>
  <sheetViews>
    <sheetView topLeftCell="A39" zoomScaleNormal="100" workbookViewId="0">
      <selection activeCell="A3" sqref="A3"/>
    </sheetView>
  </sheetViews>
  <sheetFormatPr defaultColWidth="10" defaultRowHeight="15" x14ac:dyDescent="0.2"/>
  <cols>
    <col min="1" max="1" width="8.125" style="14" customWidth="1"/>
    <col min="2" max="2" width="50.125" style="14" customWidth="1"/>
    <col min="3" max="17" width="7.75" style="14" customWidth="1"/>
    <col min="18" max="18" width="7.75" style="887" customWidth="1"/>
    <col min="19" max="19" width="7.75" style="14" customWidth="1"/>
    <col min="20" max="16384" width="10" style="14"/>
  </cols>
  <sheetData>
    <row r="1" spans="1:19" ht="15" customHeight="1" x14ac:dyDescent="0.25">
      <c r="A1" s="1" t="str">
        <f>CONCATENATE("Schedule ",Cklist!$A13," - ",Cklist!$B13)</f>
        <v>Schedule B-2s - Summary Census Data</v>
      </c>
      <c r="B1" s="135"/>
      <c r="C1" s="135"/>
      <c r="D1" s="135"/>
      <c r="E1" s="135"/>
      <c r="F1" s="135"/>
      <c r="G1" s="135"/>
      <c r="H1" s="135"/>
      <c r="I1" s="876"/>
      <c r="J1" s="876"/>
      <c r="K1" s="876"/>
      <c r="L1" s="876"/>
      <c r="M1" s="876"/>
      <c r="N1" s="876"/>
    </row>
    <row r="2" spans="1:19" ht="15" customHeight="1" x14ac:dyDescent="0.2">
      <c r="A2" s="4" t="str">
        <f>'Sch A'!$A$2</f>
        <v>SFN 137 (Rev. 04-24)</v>
      </c>
      <c r="B2" s="135"/>
      <c r="C2" s="135"/>
      <c r="D2" s="135"/>
      <c r="E2" s="135"/>
      <c r="F2" s="135"/>
      <c r="G2" s="135"/>
      <c r="H2" s="135"/>
      <c r="I2" s="1135"/>
      <c r="J2" s="1135"/>
      <c r="K2" s="1135"/>
      <c r="L2" s="1135"/>
      <c r="M2" s="1135"/>
      <c r="N2" s="1135"/>
    </row>
    <row r="3" spans="1:19" ht="15" customHeight="1" x14ac:dyDescent="0.2">
      <c r="A3" s="1447">
        <f>'Sch A'!$A$5</f>
        <v>0</v>
      </c>
      <c r="B3" s="133"/>
      <c r="C3" s="133"/>
      <c r="D3" s="133"/>
      <c r="E3" s="133"/>
      <c r="F3" s="133"/>
      <c r="G3" s="133"/>
      <c r="H3" s="133"/>
      <c r="I3" s="876"/>
      <c r="J3" s="876"/>
      <c r="K3" s="968"/>
      <c r="L3" s="876"/>
      <c r="M3" s="968"/>
      <c r="N3" s="876"/>
    </row>
    <row r="4" spans="1:19" ht="15" customHeight="1" x14ac:dyDescent="0.2">
      <c r="C4" s="888"/>
      <c r="I4" s="888"/>
    </row>
    <row r="5" spans="1:19" s="32" customFormat="1" ht="63.75" x14ac:dyDescent="0.2">
      <c r="A5" s="889" t="s">
        <v>515</v>
      </c>
      <c r="B5" s="999" t="s">
        <v>646</v>
      </c>
      <c r="C5" s="889" t="s">
        <v>647</v>
      </c>
      <c r="D5" s="889" t="s">
        <v>648</v>
      </c>
      <c r="E5" s="889" t="s">
        <v>649</v>
      </c>
      <c r="F5" s="889" t="s">
        <v>650</v>
      </c>
      <c r="G5" s="889" t="s">
        <v>651</v>
      </c>
      <c r="H5" s="889" t="s">
        <v>652</v>
      </c>
      <c r="I5" s="889" t="s">
        <v>653</v>
      </c>
      <c r="J5" s="889" t="s">
        <v>654</v>
      </c>
      <c r="K5" s="889" t="s">
        <v>655</v>
      </c>
      <c r="L5" s="889" t="s">
        <v>656</v>
      </c>
      <c r="M5" s="889" t="s">
        <v>657</v>
      </c>
      <c r="N5" s="889" t="s">
        <v>658</v>
      </c>
      <c r="O5" s="1000" t="s">
        <v>1439</v>
      </c>
      <c r="P5" s="1001" t="s">
        <v>1440</v>
      </c>
      <c r="Q5" s="1001" t="s">
        <v>1441</v>
      </c>
      <c r="R5" s="1001" t="s">
        <v>660</v>
      </c>
      <c r="S5" s="1002" t="s">
        <v>661</v>
      </c>
    </row>
    <row r="6" spans="1:19" ht="15" customHeight="1" x14ac:dyDescent="0.2">
      <c r="A6" s="890" t="s">
        <v>517</v>
      </c>
      <c r="B6" s="678" t="s">
        <v>518</v>
      </c>
      <c r="C6" s="909">
        <f>'Sch B-2a'!C7-'Sch B-2b'!C7-'Sch B-2c'!C7</f>
        <v>0</v>
      </c>
      <c r="D6" s="909">
        <f>'Sch B-2a'!D7-'Sch B-2b'!D7-'Sch B-2c'!D7</f>
        <v>0</v>
      </c>
      <c r="E6" s="909">
        <f>'Sch B-2a'!E7-'Sch B-2b'!E7-'Sch B-2c'!E7</f>
        <v>0</v>
      </c>
      <c r="F6" s="909">
        <f>'Sch B-2a'!F7-'Sch B-2b'!F7-'Sch B-2c'!F7</f>
        <v>0</v>
      </c>
      <c r="G6" s="909">
        <f>'Sch B-2a'!G7-'Sch B-2b'!G7-'Sch B-2c'!G7</f>
        <v>0</v>
      </c>
      <c r="H6" s="909">
        <f>'Sch B-2a'!H7-'Sch B-2b'!H7-'Sch B-2c'!H7</f>
        <v>0</v>
      </c>
      <c r="I6" s="909">
        <f>'Sch B-2a'!I7-'Sch B-2b'!I7-'Sch B-2c'!I7</f>
        <v>0</v>
      </c>
      <c r="J6" s="909">
        <f>'Sch B-2a'!J7-'Sch B-2b'!J7-'Sch B-2c'!J7</f>
        <v>0</v>
      </c>
      <c r="K6" s="909">
        <f>'Sch B-2a'!K7-'Sch B-2b'!K7-'Sch B-2c'!K7</f>
        <v>0</v>
      </c>
      <c r="L6" s="909">
        <f>'Sch B-2a'!L7-'Sch B-2b'!L7-'Sch B-2c'!L7</f>
        <v>0</v>
      </c>
      <c r="M6" s="909">
        <f>'Sch B-2a'!M7-'Sch B-2b'!M7-'Sch B-2c'!M7</f>
        <v>0</v>
      </c>
      <c r="N6" s="909">
        <f>'Sch B-2a'!N7-'Sch B-2b'!N7-'Sch B-2c'!N7</f>
        <v>0</v>
      </c>
      <c r="O6" s="910">
        <f>SUM(C6:N6)</f>
        <v>0</v>
      </c>
      <c r="P6" s="911"/>
      <c r="Q6" s="912">
        <f>O6+P6</f>
        <v>0</v>
      </c>
      <c r="R6" s="913">
        <v>1.65</v>
      </c>
      <c r="S6" s="912">
        <f>ROUND(Q6*R6,0)</f>
        <v>0</v>
      </c>
    </row>
    <row r="7" spans="1:19" ht="15" customHeight="1" x14ac:dyDescent="0.2">
      <c r="A7" s="890" t="s">
        <v>519</v>
      </c>
      <c r="B7" s="678" t="s">
        <v>518</v>
      </c>
      <c r="C7" s="909">
        <f>'Sch B-2a'!C8-'Sch B-2b'!C8-'Sch B-2c'!C8</f>
        <v>0</v>
      </c>
      <c r="D7" s="909">
        <f>'Sch B-2a'!D8-'Sch B-2b'!D8-'Sch B-2c'!D8</f>
        <v>0</v>
      </c>
      <c r="E7" s="909">
        <f>'Sch B-2a'!E8-'Sch B-2b'!E8-'Sch B-2c'!E8</f>
        <v>0</v>
      </c>
      <c r="F7" s="909">
        <f>'Sch B-2a'!F8-'Sch B-2b'!F8-'Sch B-2c'!F8</f>
        <v>0</v>
      </c>
      <c r="G7" s="909">
        <f>'Sch B-2a'!G8-'Sch B-2b'!G8-'Sch B-2c'!G8</f>
        <v>0</v>
      </c>
      <c r="H7" s="909">
        <f>'Sch B-2a'!H8-'Sch B-2b'!H8-'Sch B-2c'!H8</f>
        <v>0</v>
      </c>
      <c r="I7" s="909">
        <f>'Sch B-2a'!I8-'Sch B-2b'!I8-'Sch B-2c'!I8</f>
        <v>0</v>
      </c>
      <c r="J7" s="909">
        <f>'Sch B-2a'!J8-'Sch B-2b'!J8-'Sch B-2c'!J8</f>
        <v>0</v>
      </c>
      <c r="K7" s="909">
        <f>'Sch B-2a'!K8-'Sch B-2b'!K8-'Sch B-2c'!K8</f>
        <v>0</v>
      </c>
      <c r="L7" s="909">
        <f>'Sch B-2a'!L8-'Sch B-2b'!L8-'Sch B-2c'!L8</f>
        <v>0</v>
      </c>
      <c r="M7" s="909">
        <f>'Sch B-2a'!M8-'Sch B-2b'!M8-'Sch B-2c'!M8</f>
        <v>0</v>
      </c>
      <c r="N7" s="909">
        <f>'Sch B-2a'!N8-'Sch B-2b'!N8-'Sch B-2c'!N8</f>
        <v>0</v>
      </c>
      <c r="O7" s="910">
        <f t="shared" ref="O7:O56" si="0">SUM(C7:N7)</f>
        <v>0</v>
      </c>
      <c r="P7" s="914"/>
      <c r="Q7" s="912">
        <f t="shared" ref="Q7:Q56" si="1">O7+P7</f>
        <v>0</v>
      </c>
      <c r="R7" s="913">
        <v>1.58</v>
      </c>
      <c r="S7" s="912">
        <f t="shared" ref="S7:S55" si="2">ROUND(Q7*R7,0)</f>
        <v>0</v>
      </c>
    </row>
    <row r="8" spans="1:19" ht="15" customHeight="1" x14ac:dyDescent="0.2">
      <c r="A8" s="890" t="s">
        <v>520</v>
      </c>
      <c r="B8" s="678" t="s">
        <v>518</v>
      </c>
      <c r="C8" s="909">
        <f>'Sch B-2a'!C9-'Sch B-2b'!C9-'Sch B-2c'!C9</f>
        <v>0</v>
      </c>
      <c r="D8" s="909">
        <f>'Sch B-2a'!D9-'Sch B-2b'!D9-'Sch B-2c'!D9</f>
        <v>0</v>
      </c>
      <c r="E8" s="909">
        <f>'Sch B-2a'!E9-'Sch B-2b'!E9-'Sch B-2c'!E9</f>
        <v>0</v>
      </c>
      <c r="F8" s="909">
        <f>'Sch B-2a'!F9-'Sch B-2b'!F9-'Sch B-2c'!F9</f>
        <v>0</v>
      </c>
      <c r="G8" s="909">
        <f>'Sch B-2a'!G9-'Sch B-2b'!G9-'Sch B-2c'!G9</f>
        <v>0</v>
      </c>
      <c r="H8" s="909">
        <f>'Sch B-2a'!H9-'Sch B-2b'!H9-'Sch B-2c'!H9</f>
        <v>0</v>
      </c>
      <c r="I8" s="909">
        <f>'Sch B-2a'!I9-'Sch B-2b'!I9-'Sch B-2c'!I9</f>
        <v>0</v>
      </c>
      <c r="J8" s="909">
        <f>'Sch B-2a'!J9-'Sch B-2b'!J9-'Sch B-2c'!J9</f>
        <v>0</v>
      </c>
      <c r="K8" s="909">
        <f>'Sch B-2a'!K9-'Sch B-2b'!K9-'Sch B-2c'!K9</f>
        <v>0</v>
      </c>
      <c r="L8" s="909">
        <f>'Sch B-2a'!L9-'Sch B-2b'!L9-'Sch B-2c'!L9</f>
        <v>0</v>
      </c>
      <c r="M8" s="909">
        <f>'Sch B-2a'!M9-'Sch B-2b'!M9-'Sch B-2c'!M9</f>
        <v>0</v>
      </c>
      <c r="N8" s="909">
        <f>'Sch B-2a'!N9-'Sch B-2b'!N9-'Sch B-2c'!N9</f>
        <v>0</v>
      </c>
      <c r="O8" s="910">
        <f t="shared" si="0"/>
        <v>0</v>
      </c>
      <c r="P8" s="914"/>
      <c r="Q8" s="912">
        <f t="shared" si="1"/>
        <v>0</v>
      </c>
      <c r="R8" s="913">
        <v>1.36</v>
      </c>
      <c r="S8" s="912">
        <f t="shared" si="2"/>
        <v>0</v>
      </c>
    </row>
    <row r="9" spans="1:19" ht="15" customHeight="1" x14ac:dyDescent="0.2">
      <c r="A9" s="890" t="s">
        <v>521</v>
      </c>
      <c r="B9" s="678" t="s">
        <v>518</v>
      </c>
      <c r="C9" s="909">
        <f>'Sch B-2a'!C10-'Sch B-2b'!C10-'Sch B-2c'!C10</f>
        <v>0</v>
      </c>
      <c r="D9" s="909">
        <f>'Sch B-2a'!D10-'Sch B-2b'!D10-'Sch B-2c'!D10</f>
        <v>0</v>
      </c>
      <c r="E9" s="909">
        <f>'Sch B-2a'!E10-'Sch B-2b'!E10-'Sch B-2c'!E10</f>
        <v>0</v>
      </c>
      <c r="F9" s="909">
        <f>'Sch B-2a'!F10-'Sch B-2b'!F10-'Sch B-2c'!F10</f>
        <v>0</v>
      </c>
      <c r="G9" s="909">
        <f>'Sch B-2a'!G10-'Sch B-2b'!G10-'Sch B-2c'!G10</f>
        <v>0</v>
      </c>
      <c r="H9" s="909">
        <f>'Sch B-2a'!H10-'Sch B-2b'!H10-'Sch B-2c'!H10</f>
        <v>0</v>
      </c>
      <c r="I9" s="909">
        <f>'Sch B-2a'!I10-'Sch B-2b'!I10-'Sch B-2c'!I10</f>
        <v>0</v>
      </c>
      <c r="J9" s="909">
        <f>'Sch B-2a'!J10-'Sch B-2b'!J10-'Sch B-2c'!J10</f>
        <v>0</v>
      </c>
      <c r="K9" s="909">
        <f>'Sch B-2a'!K10-'Sch B-2b'!K10-'Sch B-2c'!K10</f>
        <v>0</v>
      </c>
      <c r="L9" s="909">
        <f>'Sch B-2a'!L10-'Sch B-2b'!L10-'Sch B-2c'!L10</f>
        <v>0</v>
      </c>
      <c r="M9" s="909">
        <f>'Sch B-2a'!M10-'Sch B-2b'!M10-'Sch B-2c'!M10</f>
        <v>0</v>
      </c>
      <c r="N9" s="909">
        <f>'Sch B-2a'!N10-'Sch B-2b'!N10-'Sch B-2c'!N10</f>
        <v>0</v>
      </c>
      <c r="O9" s="910">
        <f t="shared" si="0"/>
        <v>0</v>
      </c>
      <c r="P9" s="914"/>
      <c r="Q9" s="912">
        <f t="shared" si="1"/>
        <v>0</v>
      </c>
      <c r="R9" s="913">
        <v>1.1000000000000001</v>
      </c>
      <c r="S9" s="912">
        <f t="shared" si="2"/>
        <v>0</v>
      </c>
    </row>
    <row r="10" spans="1:19" ht="15" customHeight="1" x14ac:dyDescent="0.2">
      <c r="A10" s="890" t="s">
        <v>522</v>
      </c>
      <c r="B10" s="678" t="s">
        <v>518</v>
      </c>
      <c r="C10" s="909">
        <f>'Sch B-2a'!C11-'Sch B-2b'!C11-'Sch B-2c'!C11</f>
        <v>0</v>
      </c>
      <c r="D10" s="909">
        <f>'Sch B-2a'!D11-'Sch B-2b'!D11-'Sch B-2c'!D11</f>
        <v>0</v>
      </c>
      <c r="E10" s="909">
        <f>'Sch B-2a'!E11-'Sch B-2b'!E11-'Sch B-2c'!E11</f>
        <v>0</v>
      </c>
      <c r="F10" s="909">
        <f>'Sch B-2a'!F11-'Sch B-2b'!F11-'Sch B-2c'!F11</f>
        <v>0</v>
      </c>
      <c r="G10" s="909">
        <f>'Sch B-2a'!G11-'Sch B-2b'!G11-'Sch B-2c'!G11</f>
        <v>0</v>
      </c>
      <c r="H10" s="909">
        <f>'Sch B-2a'!H11-'Sch B-2b'!H11-'Sch B-2c'!H11</f>
        <v>0</v>
      </c>
      <c r="I10" s="909">
        <f>'Sch B-2a'!I11-'Sch B-2b'!I11-'Sch B-2c'!I11</f>
        <v>0</v>
      </c>
      <c r="J10" s="909">
        <f>'Sch B-2a'!J11-'Sch B-2b'!J11-'Sch B-2c'!J11</f>
        <v>0</v>
      </c>
      <c r="K10" s="909">
        <f>'Sch B-2a'!K11-'Sch B-2b'!K11-'Sch B-2c'!K11</f>
        <v>0</v>
      </c>
      <c r="L10" s="909">
        <f>'Sch B-2a'!L11-'Sch B-2b'!L11-'Sch B-2c'!L11</f>
        <v>0</v>
      </c>
      <c r="M10" s="909">
        <f>'Sch B-2a'!M11-'Sch B-2b'!M11-'Sch B-2c'!M11</f>
        <v>0</v>
      </c>
      <c r="N10" s="909">
        <f>'Sch B-2a'!N11-'Sch B-2b'!N11-'Sch B-2c'!N11</f>
        <v>0</v>
      </c>
      <c r="O10" s="910">
        <f t="shared" si="0"/>
        <v>0</v>
      </c>
      <c r="P10" s="914"/>
      <c r="Q10" s="912">
        <f t="shared" si="1"/>
        <v>0</v>
      </c>
      <c r="R10" s="913">
        <v>0.82</v>
      </c>
      <c r="S10" s="912">
        <f t="shared" si="2"/>
        <v>0</v>
      </c>
    </row>
    <row r="11" spans="1:19" ht="15" customHeight="1" x14ac:dyDescent="0.2">
      <c r="A11" s="890" t="s">
        <v>523</v>
      </c>
      <c r="B11" s="678" t="s">
        <v>524</v>
      </c>
      <c r="C11" s="909">
        <f>'Sch B-2a'!C12-'Sch B-2b'!C12-'Sch B-2c'!C12</f>
        <v>0</v>
      </c>
      <c r="D11" s="909">
        <f>'Sch B-2a'!D12-'Sch B-2b'!D12-'Sch B-2c'!D12</f>
        <v>0</v>
      </c>
      <c r="E11" s="909">
        <f>'Sch B-2a'!E12-'Sch B-2b'!E12-'Sch B-2c'!E12</f>
        <v>0</v>
      </c>
      <c r="F11" s="909">
        <f>'Sch B-2a'!F12-'Sch B-2b'!F12-'Sch B-2c'!F12</f>
        <v>0</v>
      </c>
      <c r="G11" s="909">
        <f>'Sch B-2a'!G12-'Sch B-2b'!G12-'Sch B-2c'!G12</f>
        <v>0</v>
      </c>
      <c r="H11" s="909">
        <f>'Sch B-2a'!H12-'Sch B-2b'!H12-'Sch B-2c'!H12</f>
        <v>0</v>
      </c>
      <c r="I11" s="909">
        <f>'Sch B-2a'!I12-'Sch B-2b'!I12-'Sch B-2c'!I12</f>
        <v>0</v>
      </c>
      <c r="J11" s="909">
        <f>'Sch B-2a'!J12-'Sch B-2b'!J12-'Sch B-2c'!J12</f>
        <v>0</v>
      </c>
      <c r="K11" s="909">
        <f>'Sch B-2a'!K12-'Sch B-2b'!K12-'Sch B-2c'!K12</f>
        <v>0</v>
      </c>
      <c r="L11" s="909">
        <f>'Sch B-2a'!L12-'Sch B-2b'!L12-'Sch B-2c'!L12</f>
        <v>0</v>
      </c>
      <c r="M11" s="909">
        <f>'Sch B-2a'!M12-'Sch B-2b'!M12-'Sch B-2c'!M12</f>
        <v>0</v>
      </c>
      <c r="N11" s="909">
        <f>'Sch B-2a'!N12-'Sch B-2b'!N12-'Sch B-2c'!N12</f>
        <v>0</v>
      </c>
      <c r="O11" s="910">
        <f t="shared" si="0"/>
        <v>0</v>
      </c>
      <c r="P11" s="914"/>
      <c r="Q11" s="912">
        <f t="shared" si="1"/>
        <v>0</v>
      </c>
      <c r="R11" s="913">
        <v>3</v>
      </c>
      <c r="S11" s="912">
        <f t="shared" si="2"/>
        <v>0</v>
      </c>
    </row>
    <row r="12" spans="1:19" ht="15" customHeight="1" x14ac:dyDescent="0.2">
      <c r="A12" s="890" t="s">
        <v>525</v>
      </c>
      <c r="B12" s="678" t="s">
        <v>526</v>
      </c>
      <c r="C12" s="909">
        <f>'Sch B-2a'!C13-'Sch B-2b'!C13-'Sch B-2c'!C13</f>
        <v>0</v>
      </c>
      <c r="D12" s="909">
        <f>'Sch B-2a'!D13-'Sch B-2b'!D13-'Sch B-2c'!D13</f>
        <v>0</v>
      </c>
      <c r="E12" s="909">
        <f>'Sch B-2a'!E13-'Sch B-2b'!E13-'Sch B-2c'!E13</f>
        <v>0</v>
      </c>
      <c r="F12" s="909">
        <f>'Sch B-2a'!F13-'Sch B-2b'!F13-'Sch B-2c'!F13</f>
        <v>0</v>
      </c>
      <c r="G12" s="909">
        <f>'Sch B-2a'!G13-'Sch B-2b'!G13-'Sch B-2c'!G13</f>
        <v>0</v>
      </c>
      <c r="H12" s="909">
        <f>'Sch B-2a'!H13-'Sch B-2b'!H13-'Sch B-2c'!H13</f>
        <v>0</v>
      </c>
      <c r="I12" s="909">
        <f>'Sch B-2a'!I13-'Sch B-2b'!I13-'Sch B-2c'!I13</f>
        <v>0</v>
      </c>
      <c r="J12" s="909">
        <f>'Sch B-2a'!J13-'Sch B-2b'!J13-'Sch B-2c'!J13</f>
        <v>0</v>
      </c>
      <c r="K12" s="909">
        <f>'Sch B-2a'!K13-'Sch B-2b'!K13-'Sch B-2c'!K13</f>
        <v>0</v>
      </c>
      <c r="L12" s="909">
        <f>'Sch B-2a'!L13-'Sch B-2b'!L13-'Sch B-2c'!L13</f>
        <v>0</v>
      </c>
      <c r="M12" s="909">
        <f>'Sch B-2a'!M13-'Sch B-2b'!M13-'Sch B-2c'!M13</f>
        <v>0</v>
      </c>
      <c r="N12" s="909">
        <f>'Sch B-2a'!N13-'Sch B-2b'!N13-'Sch B-2c'!N13</f>
        <v>0</v>
      </c>
      <c r="O12" s="910">
        <f t="shared" si="0"/>
        <v>0</v>
      </c>
      <c r="P12" s="914"/>
      <c r="Q12" s="912">
        <f t="shared" si="1"/>
        <v>0</v>
      </c>
      <c r="R12" s="913">
        <v>2.23</v>
      </c>
      <c r="S12" s="912">
        <f t="shared" si="2"/>
        <v>0</v>
      </c>
    </row>
    <row r="13" spans="1:19" ht="15" customHeight="1" x14ac:dyDescent="0.2">
      <c r="A13" s="890" t="s">
        <v>527</v>
      </c>
      <c r="B13" s="678" t="s">
        <v>528</v>
      </c>
      <c r="C13" s="909">
        <f>'Sch B-2a'!C14-'Sch B-2b'!C14-'Sch B-2c'!C14</f>
        <v>0</v>
      </c>
      <c r="D13" s="909">
        <f>'Sch B-2a'!D14-'Sch B-2b'!D14-'Sch B-2c'!D14</f>
        <v>0</v>
      </c>
      <c r="E13" s="909">
        <f>'Sch B-2a'!E14-'Sch B-2b'!E14-'Sch B-2c'!E14</f>
        <v>0</v>
      </c>
      <c r="F13" s="909">
        <f>'Sch B-2a'!F14-'Sch B-2b'!F14-'Sch B-2c'!F14</f>
        <v>0</v>
      </c>
      <c r="G13" s="909">
        <f>'Sch B-2a'!G14-'Sch B-2b'!G14-'Sch B-2c'!G14</f>
        <v>0</v>
      </c>
      <c r="H13" s="909">
        <f>'Sch B-2a'!H14-'Sch B-2b'!H14-'Sch B-2c'!H14</f>
        <v>0</v>
      </c>
      <c r="I13" s="909">
        <f>'Sch B-2a'!I14-'Sch B-2b'!I14-'Sch B-2c'!I14</f>
        <v>0</v>
      </c>
      <c r="J13" s="909">
        <f>'Sch B-2a'!J14-'Sch B-2b'!J14-'Sch B-2c'!J14</f>
        <v>0</v>
      </c>
      <c r="K13" s="909">
        <f>'Sch B-2a'!K14-'Sch B-2b'!K14-'Sch B-2c'!K14</f>
        <v>0</v>
      </c>
      <c r="L13" s="909">
        <f>'Sch B-2a'!L14-'Sch B-2b'!L14-'Sch B-2c'!L14</f>
        <v>0</v>
      </c>
      <c r="M13" s="909">
        <f>'Sch B-2a'!M14-'Sch B-2b'!M14-'Sch B-2c'!M14</f>
        <v>0</v>
      </c>
      <c r="N13" s="909">
        <f>'Sch B-2a'!N14-'Sch B-2b'!N14-'Sch B-2c'!N14</f>
        <v>0</v>
      </c>
      <c r="O13" s="910">
        <f t="shared" si="0"/>
        <v>0</v>
      </c>
      <c r="P13" s="914"/>
      <c r="Q13" s="912">
        <f t="shared" si="1"/>
        <v>0</v>
      </c>
      <c r="R13" s="913">
        <v>2.2200000000000002</v>
      </c>
      <c r="S13" s="912">
        <f t="shared" si="2"/>
        <v>0</v>
      </c>
    </row>
    <row r="14" spans="1:19" ht="15" customHeight="1" x14ac:dyDescent="0.2">
      <c r="A14" s="890" t="s">
        <v>529</v>
      </c>
      <c r="B14" s="678" t="s">
        <v>530</v>
      </c>
      <c r="C14" s="909">
        <f>'Sch B-2a'!C15-'Sch B-2b'!C15-'Sch B-2c'!C15</f>
        <v>0</v>
      </c>
      <c r="D14" s="909">
        <f>'Sch B-2a'!D15-'Sch B-2b'!D15-'Sch B-2c'!D15</f>
        <v>0</v>
      </c>
      <c r="E14" s="909">
        <f>'Sch B-2a'!E15-'Sch B-2b'!E15-'Sch B-2c'!E15</f>
        <v>0</v>
      </c>
      <c r="F14" s="909">
        <f>'Sch B-2a'!F15-'Sch B-2b'!F15-'Sch B-2c'!F15</f>
        <v>0</v>
      </c>
      <c r="G14" s="909">
        <f>'Sch B-2a'!G15-'Sch B-2b'!G15-'Sch B-2c'!G15</f>
        <v>0</v>
      </c>
      <c r="H14" s="909">
        <f>'Sch B-2a'!H15-'Sch B-2b'!H15-'Sch B-2c'!H15</f>
        <v>0</v>
      </c>
      <c r="I14" s="909">
        <f>'Sch B-2a'!I15-'Sch B-2b'!I15-'Sch B-2c'!I15</f>
        <v>0</v>
      </c>
      <c r="J14" s="909">
        <f>'Sch B-2a'!J15-'Sch B-2b'!J15-'Sch B-2c'!J15</f>
        <v>0</v>
      </c>
      <c r="K14" s="909">
        <f>'Sch B-2a'!K15-'Sch B-2b'!K15-'Sch B-2c'!K15</f>
        <v>0</v>
      </c>
      <c r="L14" s="909">
        <f>'Sch B-2a'!L15-'Sch B-2b'!L15-'Sch B-2c'!L15</f>
        <v>0</v>
      </c>
      <c r="M14" s="909">
        <f>'Sch B-2a'!M15-'Sch B-2b'!M15-'Sch B-2c'!M15</f>
        <v>0</v>
      </c>
      <c r="N14" s="909">
        <f>'Sch B-2a'!N15-'Sch B-2b'!N15-'Sch B-2c'!N15</f>
        <v>0</v>
      </c>
      <c r="O14" s="910">
        <f t="shared" si="0"/>
        <v>0</v>
      </c>
      <c r="P14" s="914"/>
      <c r="Q14" s="912">
        <f t="shared" si="1"/>
        <v>0</v>
      </c>
      <c r="R14" s="913">
        <v>1.88</v>
      </c>
      <c r="S14" s="912">
        <f t="shared" si="2"/>
        <v>0</v>
      </c>
    </row>
    <row r="15" spans="1:19" ht="15" customHeight="1" x14ac:dyDescent="0.2">
      <c r="A15" s="890" t="s">
        <v>531</v>
      </c>
      <c r="B15" s="678" t="s">
        <v>532</v>
      </c>
      <c r="C15" s="909">
        <f>'Sch B-2a'!C16-'Sch B-2b'!C16-'Sch B-2c'!C16</f>
        <v>0</v>
      </c>
      <c r="D15" s="909">
        <f>'Sch B-2a'!D16-'Sch B-2b'!D16-'Sch B-2c'!D16</f>
        <v>0</v>
      </c>
      <c r="E15" s="909">
        <f>'Sch B-2a'!E16-'Sch B-2b'!E16-'Sch B-2c'!E16</f>
        <v>0</v>
      </c>
      <c r="F15" s="909">
        <f>'Sch B-2a'!F16-'Sch B-2b'!F16-'Sch B-2c'!F16</f>
        <v>0</v>
      </c>
      <c r="G15" s="909">
        <f>'Sch B-2a'!G16-'Sch B-2b'!G16-'Sch B-2c'!G16</f>
        <v>0</v>
      </c>
      <c r="H15" s="909">
        <f>'Sch B-2a'!H16-'Sch B-2b'!H16-'Sch B-2c'!H16</f>
        <v>0</v>
      </c>
      <c r="I15" s="909">
        <f>'Sch B-2a'!I16-'Sch B-2b'!I16-'Sch B-2c'!I16</f>
        <v>0</v>
      </c>
      <c r="J15" s="909">
        <f>'Sch B-2a'!J16-'Sch B-2b'!J16-'Sch B-2c'!J16</f>
        <v>0</v>
      </c>
      <c r="K15" s="909">
        <f>'Sch B-2a'!K16-'Sch B-2b'!K16-'Sch B-2c'!K16</f>
        <v>0</v>
      </c>
      <c r="L15" s="909">
        <f>'Sch B-2a'!L16-'Sch B-2b'!L16-'Sch B-2c'!L16</f>
        <v>0</v>
      </c>
      <c r="M15" s="909">
        <f>'Sch B-2a'!M16-'Sch B-2b'!M16-'Sch B-2c'!M16</f>
        <v>0</v>
      </c>
      <c r="N15" s="909">
        <f>'Sch B-2a'!N16-'Sch B-2b'!N16-'Sch B-2c'!N16</f>
        <v>0</v>
      </c>
      <c r="O15" s="910">
        <f t="shared" si="0"/>
        <v>0</v>
      </c>
      <c r="P15" s="914"/>
      <c r="Q15" s="912">
        <f t="shared" si="1"/>
        <v>0</v>
      </c>
      <c r="R15" s="913">
        <v>1.47</v>
      </c>
      <c r="S15" s="912">
        <f t="shared" si="2"/>
        <v>0</v>
      </c>
    </row>
    <row r="16" spans="1:19" ht="15" customHeight="1" x14ac:dyDescent="0.2">
      <c r="A16" s="890" t="s">
        <v>533</v>
      </c>
      <c r="B16" s="678" t="s">
        <v>530</v>
      </c>
      <c r="C16" s="909">
        <f>'Sch B-2a'!C17-'Sch B-2b'!C17-'Sch B-2c'!C17</f>
        <v>0</v>
      </c>
      <c r="D16" s="909">
        <f>'Sch B-2a'!D17-'Sch B-2b'!D17-'Sch B-2c'!D17</f>
        <v>0</v>
      </c>
      <c r="E16" s="909">
        <f>'Sch B-2a'!E17-'Sch B-2b'!E17-'Sch B-2c'!E17</f>
        <v>0</v>
      </c>
      <c r="F16" s="909">
        <f>'Sch B-2a'!F17-'Sch B-2b'!F17-'Sch B-2c'!F17</f>
        <v>0</v>
      </c>
      <c r="G16" s="909">
        <f>'Sch B-2a'!G17-'Sch B-2b'!G17-'Sch B-2c'!G17</f>
        <v>0</v>
      </c>
      <c r="H16" s="909">
        <f>'Sch B-2a'!H17-'Sch B-2b'!H17-'Sch B-2c'!H17</f>
        <v>0</v>
      </c>
      <c r="I16" s="909">
        <f>'Sch B-2a'!I17-'Sch B-2b'!I17-'Sch B-2c'!I17</f>
        <v>0</v>
      </c>
      <c r="J16" s="909">
        <f>'Sch B-2a'!J17-'Sch B-2b'!J17-'Sch B-2c'!J17</f>
        <v>0</v>
      </c>
      <c r="K16" s="909">
        <f>'Sch B-2a'!K17-'Sch B-2b'!K17-'Sch B-2c'!K17</f>
        <v>0</v>
      </c>
      <c r="L16" s="909">
        <f>'Sch B-2a'!L17-'Sch B-2b'!L17-'Sch B-2c'!L17</f>
        <v>0</v>
      </c>
      <c r="M16" s="909">
        <f>'Sch B-2a'!M17-'Sch B-2b'!M17-'Sch B-2c'!M17</f>
        <v>0</v>
      </c>
      <c r="N16" s="909">
        <f>'Sch B-2a'!N17-'Sch B-2b'!N17-'Sch B-2c'!N17</f>
        <v>0</v>
      </c>
      <c r="O16" s="910">
        <f t="shared" si="0"/>
        <v>0</v>
      </c>
      <c r="P16" s="914"/>
      <c r="Q16" s="912">
        <f t="shared" si="1"/>
        <v>0</v>
      </c>
      <c r="R16" s="913">
        <v>1.69</v>
      </c>
      <c r="S16" s="912">
        <f t="shared" si="2"/>
        <v>0</v>
      </c>
    </row>
    <row r="17" spans="1:19" ht="15" customHeight="1" x14ac:dyDescent="0.2">
      <c r="A17" s="890" t="s">
        <v>534</v>
      </c>
      <c r="B17" s="678" t="s">
        <v>532</v>
      </c>
      <c r="C17" s="909">
        <f>'Sch B-2a'!C18-'Sch B-2b'!C18-'Sch B-2c'!C18</f>
        <v>0</v>
      </c>
      <c r="D17" s="909">
        <f>'Sch B-2a'!D18-'Sch B-2b'!D18-'Sch B-2c'!D18</f>
        <v>0</v>
      </c>
      <c r="E17" s="909">
        <f>'Sch B-2a'!E18-'Sch B-2b'!E18-'Sch B-2c'!E18</f>
        <v>0</v>
      </c>
      <c r="F17" s="909">
        <f>'Sch B-2a'!F18-'Sch B-2b'!F18-'Sch B-2c'!F18</f>
        <v>0</v>
      </c>
      <c r="G17" s="909">
        <f>'Sch B-2a'!G18-'Sch B-2b'!G18-'Sch B-2c'!G18</f>
        <v>0</v>
      </c>
      <c r="H17" s="909">
        <f>'Sch B-2a'!H18-'Sch B-2b'!H18-'Sch B-2c'!H18</f>
        <v>0</v>
      </c>
      <c r="I17" s="909">
        <f>'Sch B-2a'!I18-'Sch B-2b'!I18-'Sch B-2c'!I18</f>
        <v>0</v>
      </c>
      <c r="J17" s="909">
        <f>'Sch B-2a'!J18-'Sch B-2b'!J18-'Sch B-2c'!J18</f>
        <v>0</v>
      </c>
      <c r="K17" s="909">
        <f>'Sch B-2a'!K18-'Sch B-2b'!K18-'Sch B-2c'!K18</f>
        <v>0</v>
      </c>
      <c r="L17" s="909">
        <f>'Sch B-2a'!L18-'Sch B-2b'!L18-'Sch B-2c'!L18</f>
        <v>0</v>
      </c>
      <c r="M17" s="909">
        <f>'Sch B-2a'!M18-'Sch B-2b'!M18-'Sch B-2c'!M18</f>
        <v>0</v>
      </c>
      <c r="N17" s="909">
        <f>'Sch B-2a'!N18-'Sch B-2b'!N18-'Sch B-2c'!N18</f>
        <v>0</v>
      </c>
      <c r="O17" s="910">
        <f t="shared" si="0"/>
        <v>0</v>
      </c>
      <c r="P17" s="914"/>
      <c r="Q17" s="912">
        <f t="shared" si="1"/>
        <v>0</v>
      </c>
      <c r="R17" s="913">
        <v>1.33</v>
      </c>
      <c r="S17" s="912">
        <f t="shared" si="2"/>
        <v>0</v>
      </c>
    </row>
    <row r="18" spans="1:19" ht="15" customHeight="1" x14ac:dyDescent="0.2">
      <c r="A18" s="890" t="s">
        <v>535</v>
      </c>
      <c r="B18" s="678" t="s">
        <v>530</v>
      </c>
      <c r="C18" s="909">
        <f>'Sch B-2a'!C19-'Sch B-2b'!C19-'Sch B-2c'!C19</f>
        <v>0</v>
      </c>
      <c r="D18" s="909">
        <f>'Sch B-2a'!D19-'Sch B-2b'!D19-'Sch B-2c'!D19</f>
        <v>0</v>
      </c>
      <c r="E18" s="909">
        <f>'Sch B-2a'!E19-'Sch B-2b'!E19-'Sch B-2c'!E19</f>
        <v>0</v>
      </c>
      <c r="F18" s="909">
        <f>'Sch B-2a'!F19-'Sch B-2b'!F19-'Sch B-2c'!F19</f>
        <v>0</v>
      </c>
      <c r="G18" s="909">
        <f>'Sch B-2a'!G19-'Sch B-2b'!G19-'Sch B-2c'!G19</f>
        <v>0</v>
      </c>
      <c r="H18" s="909">
        <f>'Sch B-2a'!H19-'Sch B-2b'!H19-'Sch B-2c'!H19</f>
        <v>0</v>
      </c>
      <c r="I18" s="909">
        <f>'Sch B-2a'!I19-'Sch B-2b'!I19-'Sch B-2c'!I19</f>
        <v>0</v>
      </c>
      <c r="J18" s="909">
        <f>'Sch B-2a'!J19-'Sch B-2b'!J19-'Sch B-2c'!J19</f>
        <v>0</v>
      </c>
      <c r="K18" s="909">
        <f>'Sch B-2a'!K19-'Sch B-2b'!K19-'Sch B-2c'!K19</f>
        <v>0</v>
      </c>
      <c r="L18" s="909">
        <f>'Sch B-2a'!L19-'Sch B-2b'!L19-'Sch B-2c'!L19</f>
        <v>0</v>
      </c>
      <c r="M18" s="909">
        <f>'Sch B-2a'!M19-'Sch B-2b'!M19-'Sch B-2c'!M19</f>
        <v>0</v>
      </c>
      <c r="N18" s="909">
        <f>'Sch B-2a'!N19-'Sch B-2b'!N19-'Sch B-2c'!N19</f>
        <v>0</v>
      </c>
      <c r="O18" s="910">
        <f t="shared" si="0"/>
        <v>0</v>
      </c>
      <c r="P18" s="914"/>
      <c r="Q18" s="912">
        <f t="shared" si="1"/>
        <v>0</v>
      </c>
      <c r="R18" s="913">
        <v>1.57</v>
      </c>
      <c r="S18" s="912">
        <f t="shared" si="2"/>
        <v>0</v>
      </c>
    </row>
    <row r="19" spans="1:19" ht="15" customHeight="1" x14ac:dyDescent="0.2">
      <c r="A19" s="890" t="s">
        <v>536</v>
      </c>
      <c r="B19" s="678" t="s">
        <v>532</v>
      </c>
      <c r="C19" s="909">
        <f>'Sch B-2a'!C20-'Sch B-2b'!C20-'Sch B-2c'!C20</f>
        <v>0</v>
      </c>
      <c r="D19" s="909">
        <f>'Sch B-2a'!D20-'Sch B-2b'!D20-'Sch B-2c'!D20</f>
        <v>0</v>
      </c>
      <c r="E19" s="909">
        <f>'Sch B-2a'!E20-'Sch B-2b'!E20-'Sch B-2c'!E20</f>
        <v>0</v>
      </c>
      <c r="F19" s="909">
        <f>'Sch B-2a'!F20-'Sch B-2b'!F20-'Sch B-2c'!F20</f>
        <v>0</v>
      </c>
      <c r="G19" s="909">
        <f>'Sch B-2a'!G20-'Sch B-2b'!G20-'Sch B-2c'!G20</f>
        <v>0</v>
      </c>
      <c r="H19" s="909">
        <f>'Sch B-2a'!H20-'Sch B-2b'!H20-'Sch B-2c'!H20</f>
        <v>0</v>
      </c>
      <c r="I19" s="909">
        <f>'Sch B-2a'!I20-'Sch B-2b'!I20-'Sch B-2c'!I20</f>
        <v>0</v>
      </c>
      <c r="J19" s="909">
        <f>'Sch B-2a'!J20-'Sch B-2b'!J20-'Sch B-2c'!J20</f>
        <v>0</v>
      </c>
      <c r="K19" s="909">
        <f>'Sch B-2a'!K20-'Sch B-2b'!K20-'Sch B-2c'!K20</f>
        <v>0</v>
      </c>
      <c r="L19" s="909">
        <f>'Sch B-2a'!L20-'Sch B-2b'!L20-'Sch B-2c'!L20</f>
        <v>0</v>
      </c>
      <c r="M19" s="909">
        <f>'Sch B-2a'!M20-'Sch B-2b'!M20-'Sch B-2c'!M20</f>
        <v>0</v>
      </c>
      <c r="N19" s="909">
        <f>'Sch B-2a'!N20-'Sch B-2b'!N20-'Sch B-2c'!N20</f>
        <v>0</v>
      </c>
      <c r="O19" s="910">
        <f t="shared" si="0"/>
        <v>0</v>
      </c>
      <c r="P19" s="914"/>
      <c r="Q19" s="912">
        <f t="shared" si="1"/>
        <v>0</v>
      </c>
      <c r="R19" s="913">
        <v>1.23</v>
      </c>
      <c r="S19" s="912">
        <f t="shared" si="2"/>
        <v>0</v>
      </c>
    </row>
    <row r="20" spans="1:19" ht="15" customHeight="1" x14ac:dyDescent="0.2">
      <c r="A20" s="890" t="s">
        <v>537</v>
      </c>
      <c r="B20" s="678" t="s">
        <v>530</v>
      </c>
      <c r="C20" s="909">
        <f>'Sch B-2a'!C21-'Sch B-2b'!C21-'Sch B-2c'!C21</f>
        <v>0</v>
      </c>
      <c r="D20" s="909">
        <f>'Sch B-2a'!D21-'Sch B-2b'!D21-'Sch B-2c'!D21</f>
        <v>0</v>
      </c>
      <c r="E20" s="909">
        <f>'Sch B-2a'!E21-'Sch B-2b'!E21-'Sch B-2c'!E21</f>
        <v>0</v>
      </c>
      <c r="F20" s="909">
        <f>'Sch B-2a'!F21-'Sch B-2b'!F21-'Sch B-2c'!F21</f>
        <v>0</v>
      </c>
      <c r="G20" s="909">
        <f>'Sch B-2a'!G21-'Sch B-2b'!G21-'Sch B-2c'!G21</f>
        <v>0</v>
      </c>
      <c r="H20" s="909">
        <f>'Sch B-2a'!H21-'Sch B-2b'!H21-'Sch B-2c'!H21</f>
        <v>0</v>
      </c>
      <c r="I20" s="909">
        <f>'Sch B-2a'!I21-'Sch B-2b'!I21-'Sch B-2c'!I21</f>
        <v>0</v>
      </c>
      <c r="J20" s="909">
        <f>'Sch B-2a'!J21-'Sch B-2b'!J21-'Sch B-2c'!J21</f>
        <v>0</v>
      </c>
      <c r="K20" s="909">
        <f>'Sch B-2a'!K21-'Sch B-2b'!K21-'Sch B-2c'!K21</f>
        <v>0</v>
      </c>
      <c r="L20" s="909">
        <f>'Sch B-2a'!L21-'Sch B-2b'!L21-'Sch B-2c'!L21</f>
        <v>0</v>
      </c>
      <c r="M20" s="909">
        <f>'Sch B-2a'!M21-'Sch B-2b'!M21-'Sch B-2c'!M21</f>
        <v>0</v>
      </c>
      <c r="N20" s="909">
        <f>'Sch B-2a'!N21-'Sch B-2b'!N21-'Sch B-2c'!N21</f>
        <v>0</v>
      </c>
      <c r="O20" s="910">
        <f t="shared" si="0"/>
        <v>0</v>
      </c>
      <c r="P20" s="914"/>
      <c r="Q20" s="912">
        <f t="shared" si="1"/>
        <v>0</v>
      </c>
      <c r="R20" s="913">
        <v>1.55</v>
      </c>
      <c r="S20" s="912">
        <f t="shared" si="2"/>
        <v>0</v>
      </c>
    </row>
    <row r="21" spans="1:19" ht="15" customHeight="1" x14ac:dyDescent="0.2">
      <c r="A21" s="890" t="s">
        <v>538</v>
      </c>
      <c r="B21" s="678" t="s">
        <v>532</v>
      </c>
      <c r="C21" s="909">
        <f>'Sch B-2a'!C22-'Sch B-2b'!C22-'Sch B-2c'!C22</f>
        <v>0</v>
      </c>
      <c r="D21" s="909">
        <f>'Sch B-2a'!D22-'Sch B-2b'!D22-'Sch B-2c'!D22</f>
        <v>0</v>
      </c>
      <c r="E21" s="909">
        <f>'Sch B-2a'!E22-'Sch B-2b'!E22-'Sch B-2c'!E22</f>
        <v>0</v>
      </c>
      <c r="F21" s="909">
        <f>'Sch B-2a'!F22-'Sch B-2b'!F22-'Sch B-2c'!F22</f>
        <v>0</v>
      </c>
      <c r="G21" s="909">
        <f>'Sch B-2a'!G22-'Sch B-2b'!G22-'Sch B-2c'!G22</f>
        <v>0</v>
      </c>
      <c r="H21" s="909">
        <f>'Sch B-2a'!H22-'Sch B-2b'!H22-'Sch B-2c'!H22</f>
        <v>0</v>
      </c>
      <c r="I21" s="909">
        <f>'Sch B-2a'!I22-'Sch B-2b'!I22-'Sch B-2c'!I22</f>
        <v>0</v>
      </c>
      <c r="J21" s="909">
        <f>'Sch B-2a'!J22-'Sch B-2b'!J22-'Sch B-2c'!J22</f>
        <v>0</v>
      </c>
      <c r="K21" s="909">
        <f>'Sch B-2a'!K22-'Sch B-2b'!K22-'Sch B-2c'!K22</f>
        <v>0</v>
      </c>
      <c r="L21" s="909">
        <f>'Sch B-2a'!L22-'Sch B-2b'!L22-'Sch B-2c'!L22</f>
        <v>0</v>
      </c>
      <c r="M21" s="909">
        <f>'Sch B-2a'!M22-'Sch B-2b'!M22-'Sch B-2c'!M22</f>
        <v>0</v>
      </c>
      <c r="N21" s="909">
        <f>'Sch B-2a'!N22-'Sch B-2b'!N22-'Sch B-2c'!N22</f>
        <v>0</v>
      </c>
      <c r="O21" s="910">
        <f t="shared" si="0"/>
        <v>0</v>
      </c>
      <c r="P21" s="914"/>
      <c r="Q21" s="912">
        <f t="shared" si="1"/>
        <v>0</v>
      </c>
      <c r="R21" s="913">
        <v>1.22</v>
      </c>
      <c r="S21" s="912">
        <f t="shared" si="2"/>
        <v>0</v>
      </c>
    </row>
    <row r="22" spans="1:19" ht="15" customHeight="1" x14ac:dyDescent="0.2">
      <c r="A22" s="890" t="s">
        <v>539</v>
      </c>
      <c r="B22" s="678" t="s">
        <v>540</v>
      </c>
      <c r="C22" s="909">
        <f>'Sch B-2a'!C23-'Sch B-2b'!C23-'Sch B-2c'!C23</f>
        <v>0</v>
      </c>
      <c r="D22" s="909">
        <f>'Sch B-2a'!D23-'Sch B-2b'!D23-'Sch B-2c'!D23</f>
        <v>0</v>
      </c>
      <c r="E22" s="909">
        <f>'Sch B-2a'!E23-'Sch B-2b'!E23-'Sch B-2c'!E23</f>
        <v>0</v>
      </c>
      <c r="F22" s="909">
        <f>'Sch B-2a'!F23-'Sch B-2b'!F23-'Sch B-2c'!F23</f>
        <v>0</v>
      </c>
      <c r="G22" s="909">
        <f>'Sch B-2a'!G23-'Sch B-2b'!G23-'Sch B-2c'!G23</f>
        <v>0</v>
      </c>
      <c r="H22" s="909">
        <f>'Sch B-2a'!H23-'Sch B-2b'!H23-'Sch B-2c'!H23</f>
        <v>0</v>
      </c>
      <c r="I22" s="909">
        <f>'Sch B-2a'!I23-'Sch B-2b'!I23-'Sch B-2c'!I23</f>
        <v>0</v>
      </c>
      <c r="J22" s="909">
        <f>'Sch B-2a'!J23-'Sch B-2b'!J23-'Sch B-2c'!J23</f>
        <v>0</v>
      </c>
      <c r="K22" s="909">
        <f>'Sch B-2a'!K23-'Sch B-2b'!K23-'Sch B-2c'!K23</f>
        <v>0</v>
      </c>
      <c r="L22" s="909">
        <f>'Sch B-2a'!L23-'Sch B-2b'!L23-'Sch B-2c'!L23</f>
        <v>0</v>
      </c>
      <c r="M22" s="909">
        <f>'Sch B-2a'!M23-'Sch B-2b'!M23-'Sch B-2c'!M23</f>
        <v>0</v>
      </c>
      <c r="N22" s="909">
        <f>'Sch B-2a'!N23-'Sch B-2b'!N23-'Sch B-2c'!N23</f>
        <v>0</v>
      </c>
      <c r="O22" s="910">
        <f t="shared" si="0"/>
        <v>0</v>
      </c>
      <c r="P22" s="914"/>
      <c r="Q22" s="912">
        <f t="shared" si="1"/>
        <v>0</v>
      </c>
      <c r="R22" s="913">
        <v>1.61</v>
      </c>
      <c r="S22" s="912">
        <f t="shared" si="2"/>
        <v>0</v>
      </c>
    </row>
    <row r="23" spans="1:19" ht="15" customHeight="1" x14ac:dyDescent="0.2">
      <c r="A23" s="890" t="s">
        <v>541</v>
      </c>
      <c r="B23" s="678" t="s">
        <v>542</v>
      </c>
      <c r="C23" s="909">
        <f>'Sch B-2a'!C24-'Sch B-2b'!C24-'Sch B-2c'!C24</f>
        <v>0</v>
      </c>
      <c r="D23" s="909">
        <f>'Sch B-2a'!D24-'Sch B-2b'!D24-'Sch B-2c'!D24</f>
        <v>0</v>
      </c>
      <c r="E23" s="909">
        <f>'Sch B-2a'!E24-'Sch B-2b'!E24-'Sch B-2c'!E24</f>
        <v>0</v>
      </c>
      <c r="F23" s="909">
        <f>'Sch B-2a'!F24-'Sch B-2b'!F24-'Sch B-2c'!F24</f>
        <v>0</v>
      </c>
      <c r="G23" s="909">
        <f>'Sch B-2a'!G24-'Sch B-2b'!G24-'Sch B-2c'!G24</f>
        <v>0</v>
      </c>
      <c r="H23" s="909">
        <f>'Sch B-2a'!H24-'Sch B-2b'!H24-'Sch B-2c'!H24</f>
        <v>0</v>
      </c>
      <c r="I23" s="909">
        <f>'Sch B-2a'!I24-'Sch B-2b'!I24-'Sch B-2c'!I24</f>
        <v>0</v>
      </c>
      <c r="J23" s="909">
        <f>'Sch B-2a'!J24-'Sch B-2b'!J24-'Sch B-2c'!J24</f>
        <v>0</v>
      </c>
      <c r="K23" s="909">
        <f>'Sch B-2a'!K24-'Sch B-2b'!K24-'Sch B-2c'!K24</f>
        <v>0</v>
      </c>
      <c r="L23" s="909">
        <f>'Sch B-2a'!L24-'Sch B-2b'!L24-'Sch B-2c'!L24</f>
        <v>0</v>
      </c>
      <c r="M23" s="909">
        <f>'Sch B-2a'!M24-'Sch B-2b'!M24-'Sch B-2c'!M24</f>
        <v>0</v>
      </c>
      <c r="N23" s="909">
        <f>'Sch B-2a'!N24-'Sch B-2b'!N24-'Sch B-2c'!N24</f>
        <v>0</v>
      </c>
      <c r="O23" s="910">
        <f t="shared" si="0"/>
        <v>0</v>
      </c>
      <c r="P23" s="914"/>
      <c r="Q23" s="912">
        <f t="shared" si="1"/>
        <v>0</v>
      </c>
      <c r="R23" s="913">
        <v>1.26</v>
      </c>
      <c r="S23" s="912">
        <f t="shared" si="2"/>
        <v>0</v>
      </c>
    </row>
    <row r="24" spans="1:19" ht="15" customHeight="1" x14ac:dyDescent="0.2">
      <c r="A24" s="890" t="s">
        <v>543</v>
      </c>
      <c r="B24" s="678" t="s">
        <v>540</v>
      </c>
      <c r="C24" s="909">
        <f>'Sch B-2a'!C25-'Sch B-2b'!C25-'Sch B-2c'!C25</f>
        <v>0</v>
      </c>
      <c r="D24" s="909">
        <f>'Sch B-2a'!D25-'Sch B-2b'!D25-'Sch B-2c'!D25</f>
        <v>0</v>
      </c>
      <c r="E24" s="909">
        <f>'Sch B-2a'!E25-'Sch B-2b'!E25-'Sch B-2c'!E25</f>
        <v>0</v>
      </c>
      <c r="F24" s="909">
        <f>'Sch B-2a'!F25-'Sch B-2b'!F25-'Sch B-2c'!F25</f>
        <v>0</v>
      </c>
      <c r="G24" s="909">
        <f>'Sch B-2a'!G25-'Sch B-2b'!G25-'Sch B-2c'!G25</f>
        <v>0</v>
      </c>
      <c r="H24" s="909">
        <f>'Sch B-2a'!H25-'Sch B-2b'!H25-'Sch B-2c'!H25</f>
        <v>0</v>
      </c>
      <c r="I24" s="909">
        <f>'Sch B-2a'!I25-'Sch B-2b'!I25-'Sch B-2c'!I25</f>
        <v>0</v>
      </c>
      <c r="J24" s="909">
        <f>'Sch B-2a'!J25-'Sch B-2b'!J25-'Sch B-2c'!J25</f>
        <v>0</v>
      </c>
      <c r="K24" s="909">
        <f>'Sch B-2a'!K25-'Sch B-2b'!K25-'Sch B-2c'!K25</f>
        <v>0</v>
      </c>
      <c r="L24" s="909">
        <f>'Sch B-2a'!L25-'Sch B-2b'!L25-'Sch B-2c'!L25</f>
        <v>0</v>
      </c>
      <c r="M24" s="909">
        <f>'Sch B-2a'!M25-'Sch B-2b'!M25-'Sch B-2c'!M25</f>
        <v>0</v>
      </c>
      <c r="N24" s="909">
        <f>'Sch B-2a'!N25-'Sch B-2b'!N25-'Sch B-2c'!N25</f>
        <v>0</v>
      </c>
      <c r="O24" s="910">
        <f t="shared" si="0"/>
        <v>0</v>
      </c>
      <c r="P24" s="914"/>
      <c r="Q24" s="912">
        <f t="shared" si="1"/>
        <v>0</v>
      </c>
      <c r="R24" s="913">
        <v>1.54</v>
      </c>
      <c r="S24" s="912">
        <f t="shared" si="2"/>
        <v>0</v>
      </c>
    </row>
    <row r="25" spans="1:19" ht="15" customHeight="1" x14ac:dyDescent="0.2">
      <c r="A25" s="890" t="s">
        <v>544</v>
      </c>
      <c r="B25" s="678" t="s">
        <v>542</v>
      </c>
      <c r="C25" s="909">
        <f>'Sch B-2a'!C26-'Sch B-2b'!C26-'Sch B-2c'!C26</f>
        <v>0</v>
      </c>
      <c r="D25" s="909">
        <f>'Sch B-2a'!D26-'Sch B-2b'!D26-'Sch B-2c'!D26</f>
        <v>0</v>
      </c>
      <c r="E25" s="909">
        <f>'Sch B-2a'!E26-'Sch B-2b'!E26-'Sch B-2c'!E26</f>
        <v>0</v>
      </c>
      <c r="F25" s="909">
        <f>'Sch B-2a'!F26-'Sch B-2b'!F26-'Sch B-2c'!F26</f>
        <v>0</v>
      </c>
      <c r="G25" s="909">
        <f>'Sch B-2a'!G26-'Sch B-2b'!G26-'Sch B-2c'!G26</f>
        <v>0</v>
      </c>
      <c r="H25" s="909">
        <f>'Sch B-2a'!H26-'Sch B-2b'!H26-'Sch B-2c'!H26</f>
        <v>0</v>
      </c>
      <c r="I25" s="909">
        <f>'Sch B-2a'!I26-'Sch B-2b'!I26-'Sch B-2c'!I26</f>
        <v>0</v>
      </c>
      <c r="J25" s="909">
        <f>'Sch B-2a'!J26-'Sch B-2b'!J26-'Sch B-2c'!J26</f>
        <v>0</v>
      </c>
      <c r="K25" s="909">
        <f>'Sch B-2a'!K26-'Sch B-2b'!K26-'Sch B-2c'!K26</f>
        <v>0</v>
      </c>
      <c r="L25" s="909">
        <f>'Sch B-2a'!L26-'Sch B-2b'!L26-'Sch B-2c'!L26</f>
        <v>0</v>
      </c>
      <c r="M25" s="909">
        <f>'Sch B-2a'!M26-'Sch B-2b'!M26-'Sch B-2c'!M26</f>
        <v>0</v>
      </c>
      <c r="N25" s="909">
        <f>'Sch B-2a'!N26-'Sch B-2b'!N26-'Sch B-2c'!N26</f>
        <v>0</v>
      </c>
      <c r="O25" s="910">
        <f t="shared" si="0"/>
        <v>0</v>
      </c>
      <c r="P25" s="914"/>
      <c r="Q25" s="912">
        <f t="shared" si="1"/>
        <v>0</v>
      </c>
      <c r="R25" s="913">
        <v>1.21</v>
      </c>
      <c r="S25" s="912">
        <f t="shared" si="2"/>
        <v>0</v>
      </c>
    </row>
    <row r="26" spans="1:19" ht="15" customHeight="1" x14ac:dyDescent="0.2">
      <c r="A26" s="890" t="s">
        <v>545</v>
      </c>
      <c r="B26" s="678" t="s">
        <v>540</v>
      </c>
      <c r="C26" s="909">
        <f>'Sch B-2a'!C27-'Sch B-2b'!C27-'Sch B-2c'!C27</f>
        <v>0</v>
      </c>
      <c r="D26" s="909">
        <f>'Sch B-2a'!D27-'Sch B-2b'!D27-'Sch B-2c'!D27</f>
        <v>0</v>
      </c>
      <c r="E26" s="909">
        <f>'Sch B-2a'!E27-'Sch B-2b'!E27-'Sch B-2c'!E27</f>
        <v>0</v>
      </c>
      <c r="F26" s="909">
        <f>'Sch B-2a'!F27-'Sch B-2b'!F27-'Sch B-2c'!F27</f>
        <v>0</v>
      </c>
      <c r="G26" s="909">
        <f>'Sch B-2a'!G27-'Sch B-2b'!G27-'Sch B-2c'!G27</f>
        <v>0</v>
      </c>
      <c r="H26" s="909">
        <f>'Sch B-2a'!H27-'Sch B-2b'!H27-'Sch B-2c'!H27</f>
        <v>0</v>
      </c>
      <c r="I26" s="909">
        <f>'Sch B-2a'!I27-'Sch B-2b'!I27-'Sch B-2c'!I27</f>
        <v>0</v>
      </c>
      <c r="J26" s="909">
        <f>'Sch B-2a'!J27-'Sch B-2b'!J27-'Sch B-2c'!J27</f>
        <v>0</v>
      </c>
      <c r="K26" s="909">
        <f>'Sch B-2a'!K27-'Sch B-2b'!K27-'Sch B-2c'!K27</f>
        <v>0</v>
      </c>
      <c r="L26" s="909">
        <f>'Sch B-2a'!L27-'Sch B-2b'!L27-'Sch B-2c'!L27</f>
        <v>0</v>
      </c>
      <c r="M26" s="909">
        <f>'Sch B-2a'!M27-'Sch B-2b'!M27-'Sch B-2c'!M27</f>
        <v>0</v>
      </c>
      <c r="N26" s="909">
        <f>'Sch B-2a'!N27-'Sch B-2b'!N27-'Sch B-2c'!N27</f>
        <v>0</v>
      </c>
      <c r="O26" s="910">
        <f t="shared" si="0"/>
        <v>0</v>
      </c>
      <c r="P26" s="914"/>
      <c r="Q26" s="912">
        <f t="shared" si="1"/>
        <v>0</v>
      </c>
      <c r="R26" s="913">
        <v>1.3</v>
      </c>
      <c r="S26" s="912">
        <f t="shared" si="2"/>
        <v>0</v>
      </c>
    </row>
    <row r="27" spans="1:19" ht="15" customHeight="1" x14ac:dyDescent="0.2">
      <c r="A27" s="890" t="s">
        <v>546</v>
      </c>
      <c r="B27" s="678" t="s">
        <v>542</v>
      </c>
      <c r="C27" s="909">
        <f>'Sch B-2a'!C28-'Sch B-2b'!C28-'Sch B-2c'!C28</f>
        <v>0</v>
      </c>
      <c r="D27" s="909">
        <f>'Sch B-2a'!D28-'Sch B-2b'!D28-'Sch B-2c'!D28</f>
        <v>0</v>
      </c>
      <c r="E27" s="909">
        <f>'Sch B-2a'!E28-'Sch B-2b'!E28-'Sch B-2c'!E28</f>
        <v>0</v>
      </c>
      <c r="F27" s="909">
        <f>'Sch B-2a'!F28-'Sch B-2b'!F28-'Sch B-2c'!F28</f>
        <v>0</v>
      </c>
      <c r="G27" s="909">
        <f>'Sch B-2a'!G28-'Sch B-2b'!G28-'Sch B-2c'!G28</f>
        <v>0</v>
      </c>
      <c r="H27" s="909">
        <f>'Sch B-2a'!H28-'Sch B-2b'!H28-'Sch B-2c'!H28</f>
        <v>0</v>
      </c>
      <c r="I27" s="909">
        <f>'Sch B-2a'!I28-'Sch B-2b'!I28-'Sch B-2c'!I28</f>
        <v>0</v>
      </c>
      <c r="J27" s="909">
        <f>'Sch B-2a'!J28-'Sch B-2b'!J28-'Sch B-2c'!J28</f>
        <v>0</v>
      </c>
      <c r="K27" s="909">
        <f>'Sch B-2a'!K28-'Sch B-2b'!K28-'Sch B-2c'!K28</f>
        <v>0</v>
      </c>
      <c r="L27" s="909">
        <f>'Sch B-2a'!L28-'Sch B-2b'!L28-'Sch B-2c'!L28</f>
        <v>0</v>
      </c>
      <c r="M27" s="909">
        <f>'Sch B-2a'!M28-'Sch B-2b'!M28-'Sch B-2c'!M28</f>
        <v>0</v>
      </c>
      <c r="N27" s="909">
        <f>'Sch B-2a'!N28-'Sch B-2b'!N28-'Sch B-2c'!N28</f>
        <v>0</v>
      </c>
      <c r="O27" s="910">
        <f t="shared" si="0"/>
        <v>0</v>
      </c>
      <c r="P27" s="914"/>
      <c r="Q27" s="912">
        <f t="shared" si="1"/>
        <v>0</v>
      </c>
      <c r="R27" s="913">
        <v>1.02</v>
      </c>
      <c r="S27" s="912">
        <f t="shared" si="2"/>
        <v>0</v>
      </c>
    </row>
    <row r="28" spans="1:19" ht="15" customHeight="1" x14ac:dyDescent="0.2">
      <c r="A28" s="890" t="s">
        <v>547</v>
      </c>
      <c r="B28" s="678" t="s">
        <v>540</v>
      </c>
      <c r="C28" s="909">
        <f>'Sch B-2a'!C29-'Sch B-2b'!C29-'Sch B-2c'!C29</f>
        <v>0</v>
      </c>
      <c r="D28" s="909">
        <f>'Sch B-2a'!D29-'Sch B-2b'!D29-'Sch B-2c'!D29</f>
        <v>0</v>
      </c>
      <c r="E28" s="909">
        <f>'Sch B-2a'!E29-'Sch B-2b'!E29-'Sch B-2c'!E29</f>
        <v>0</v>
      </c>
      <c r="F28" s="909">
        <f>'Sch B-2a'!F29-'Sch B-2b'!F29-'Sch B-2c'!F29</f>
        <v>0</v>
      </c>
      <c r="G28" s="909">
        <f>'Sch B-2a'!G29-'Sch B-2b'!G29-'Sch B-2c'!G29</f>
        <v>0</v>
      </c>
      <c r="H28" s="909">
        <f>'Sch B-2a'!H29-'Sch B-2b'!H29-'Sch B-2c'!H29</f>
        <v>0</v>
      </c>
      <c r="I28" s="909">
        <f>'Sch B-2a'!I29-'Sch B-2b'!I29-'Sch B-2c'!I29</f>
        <v>0</v>
      </c>
      <c r="J28" s="909">
        <f>'Sch B-2a'!J29-'Sch B-2b'!J29-'Sch B-2c'!J29</f>
        <v>0</v>
      </c>
      <c r="K28" s="909">
        <f>'Sch B-2a'!K29-'Sch B-2b'!K29-'Sch B-2c'!K29</f>
        <v>0</v>
      </c>
      <c r="L28" s="909">
        <f>'Sch B-2a'!L29-'Sch B-2b'!L29-'Sch B-2c'!L29</f>
        <v>0</v>
      </c>
      <c r="M28" s="909">
        <f>'Sch B-2a'!M29-'Sch B-2b'!M29-'Sch B-2c'!M29</f>
        <v>0</v>
      </c>
      <c r="N28" s="909">
        <f>'Sch B-2a'!N29-'Sch B-2b'!N29-'Sch B-2c'!N29</f>
        <v>0</v>
      </c>
      <c r="O28" s="910">
        <f t="shared" si="0"/>
        <v>0</v>
      </c>
      <c r="P28" s="914"/>
      <c r="Q28" s="912">
        <f t="shared" si="1"/>
        <v>0</v>
      </c>
      <c r="R28" s="913">
        <v>1.21</v>
      </c>
      <c r="S28" s="912">
        <f t="shared" si="2"/>
        <v>0</v>
      </c>
    </row>
    <row r="29" spans="1:19" ht="15" customHeight="1" x14ac:dyDescent="0.2">
      <c r="A29" s="890" t="s">
        <v>548</v>
      </c>
      <c r="B29" s="678" t="s">
        <v>542</v>
      </c>
      <c r="C29" s="909">
        <f>'Sch B-2a'!C30-'Sch B-2b'!C30-'Sch B-2c'!C30</f>
        <v>0</v>
      </c>
      <c r="D29" s="909">
        <f>'Sch B-2a'!D30-'Sch B-2b'!D30-'Sch B-2c'!D30</f>
        <v>0</v>
      </c>
      <c r="E29" s="909">
        <f>'Sch B-2a'!E30-'Sch B-2b'!E30-'Sch B-2c'!E30</f>
        <v>0</v>
      </c>
      <c r="F29" s="909">
        <f>'Sch B-2a'!F30-'Sch B-2b'!F30-'Sch B-2c'!F30</f>
        <v>0</v>
      </c>
      <c r="G29" s="909">
        <f>'Sch B-2a'!G30-'Sch B-2b'!G30-'Sch B-2c'!G30</f>
        <v>0</v>
      </c>
      <c r="H29" s="909">
        <f>'Sch B-2a'!H30-'Sch B-2b'!H30-'Sch B-2c'!H30</f>
        <v>0</v>
      </c>
      <c r="I29" s="909">
        <f>'Sch B-2a'!I30-'Sch B-2b'!I30-'Sch B-2c'!I30</f>
        <v>0</v>
      </c>
      <c r="J29" s="909">
        <f>'Sch B-2a'!J30-'Sch B-2b'!J30-'Sch B-2c'!J30</f>
        <v>0</v>
      </c>
      <c r="K29" s="909">
        <f>'Sch B-2a'!K30-'Sch B-2b'!K30-'Sch B-2c'!K30</f>
        <v>0</v>
      </c>
      <c r="L29" s="909">
        <f>'Sch B-2a'!L30-'Sch B-2b'!L30-'Sch B-2c'!L30</f>
        <v>0</v>
      </c>
      <c r="M29" s="909">
        <f>'Sch B-2a'!M30-'Sch B-2b'!M30-'Sch B-2c'!M30</f>
        <v>0</v>
      </c>
      <c r="N29" s="909">
        <f>'Sch B-2a'!N30-'Sch B-2b'!N30-'Sch B-2c'!N30</f>
        <v>0</v>
      </c>
      <c r="O29" s="910">
        <f t="shared" si="0"/>
        <v>0</v>
      </c>
      <c r="P29" s="914"/>
      <c r="Q29" s="912">
        <f t="shared" si="1"/>
        <v>0</v>
      </c>
      <c r="R29" s="913">
        <v>0.95</v>
      </c>
      <c r="S29" s="912">
        <f t="shared" si="2"/>
        <v>0</v>
      </c>
    </row>
    <row r="30" spans="1:19" ht="15" customHeight="1" x14ac:dyDescent="0.2">
      <c r="A30" s="890" t="s">
        <v>549</v>
      </c>
      <c r="B30" s="678" t="s">
        <v>550</v>
      </c>
      <c r="C30" s="909">
        <f>'Sch B-2a'!C31-'Sch B-2b'!C31-'Sch B-2c'!C31</f>
        <v>0</v>
      </c>
      <c r="D30" s="909">
        <f>'Sch B-2a'!D31-'Sch B-2b'!D31-'Sch B-2c'!D31</f>
        <v>0</v>
      </c>
      <c r="E30" s="909">
        <f>'Sch B-2a'!E31-'Sch B-2b'!E31-'Sch B-2c'!E31</f>
        <v>0</v>
      </c>
      <c r="F30" s="909">
        <f>'Sch B-2a'!F31-'Sch B-2b'!F31-'Sch B-2c'!F31</f>
        <v>0</v>
      </c>
      <c r="G30" s="909">
        <f>'Sch B-2a'!G31-'Sch B-2b'!G31-'Sch B-2c'!G31</f>
        <v>0</v>
      </c>
      <c r="H30" s="909">
        <f>'Sch B-2a'!H31-'Sch B-2b'!H31-'Sch B-2c'!H31</f>
        <v>0</v>
      </c>
      <c r="I30" s="909">
        <f>'Sch B-2a'!I31-'Sch B-2b'!I31-'Sch B-2c'!I31</f>
        <v>0</v>
      </c>
      <c r="J30" s="909">
        <f>'Sch B-2a'!J31-'Sch B-2b'!J31-'Sch B-2c'!J31</f>
        <v>0</v>
      </c>
      <c r="K30" s="909">
        <f>'Sch B-2a'!K31-'Sch B-2b'!K31-'Sch B-2c'!K31</f>
        <v>0</v>
      </c>
      <c r="L30" s="909">
        <f>'Sch B-2a'!L31-'Sch B-2b'!L31-'Sch B-2c'!L31</f>
        <v>0</v>
      </c>
      <c r="M30" s="909">
        <f>'Sch B-2a'!M31-'Sch B-2b'!M31-'Sch B-2c'!M31</f>
        <v>0</v>
      </c>
      <c r="N30" s="909">
        <f>'Sch B-2a'!N31-'Sch B-2b'!N31-'Sch B-2c'!N31</f>
        <v>0</v>
      </c>
      <c r="O30" s="910">
        <f t="shared" si="0"/>
        <v>0</v>
      </c>
      <c r="P30" s="914"/>
      <c r="Q30" s="912">
        <f t="shared" si="1"/>
        <v>0</v>
      </c>
      <c r="R30" s="913">
        <v>1.39</v>
      </c>
      <c r="S30" s="912">
        <f t="shared" si="2"/>
        <v>0</v>
      </c>
    </row>
    <row r="31" spans="1:19" ht="15" customHeight="1" x14ac:dyDescent="0.2">
      <c r="A31" s="890" t="s">
        <v>551</v>
      </c>
      <c r="B31" s="678" t="s">
        <v>552</v>
      </c>
      <c r="C31" s="909">
        <f>'Sch B-2a'!C32-'Sch B-2b'!C32-'Sch B-2c'!C32</f>
        <v>0</v>
      </c>
      <c r="D31" s="909">
        <f>'Sch B-2a'!D32-'Sch B-2b'!D32-'Sch B-2c'!D32</f>
        <v>0</v>
      </c>
      <c r="E31" s="909">
        <f>'Sch B-2a'!E32-'Sch B-2b'!E32-'Sch B-2c'!E32</f>
        <v>0</v>
      </c>
      <c r="F31" s="909">
        <f>'Sch B-2a'!F32-'Sch B-2b'!F32-'Sch B-2c'!F32</f>
        <v>0</v>
      </c>
      <c r="G31" s="909">
        <f>'Sch B-2a'!G32-'Sch B-2b'!G32-'Sch B-2c'!G32</f>
        <v>0</v>
      </c>
      <c r="H31" s="909">
        <f>'Sch B-2a'!H32-'Sch B-2b'!H32-'Sch B-2c'!H32</f>
        <v>0</v>
      </c>
      <c r="I31" s="909">
        <f>'Sch B-2a'!I32-'Sch B-2b'!I32-'Sch B-2c'!I32</f>
        <v>0</v>
      </c>
      <c r="J31" s="909">
        <f>'Sch B-2a'!J32-'Sch B-2b'!J32-'Sch B-2c'!J32</f>
        <v>0</v>
      </c>
      <c r="K31" s="909">
        <f>'Sch B-2a'!K32-'Sch B-2b'!K32-'Sch B-2c'!K32</f>
        <v>0</v>
      </c>
      <c r="L31" s="909">
        <f>'Sch B-2a'!L32-'Sch B-2b'!L32-'Sch B-2c'!L32</f>
        <v>0</v>
      </c>
      <c r="M31" s="909">
        <f>'Sch B-2a'!M32-'Sch B-2b'!M32-'Sch B-2c'!M32</f>
        <v>0</v>
      </c>
      <c r="N31" s="909">
        <f>'Sch B-2a'!N32-'Sch B-2b'!N32-'Sch B-2c'!N32</f>
        <v>0</v>
      </c>
      <c r="O31" s="910">
        <f t="shared" si="0"/>
        <v>0</v>
      </c>
      <c r="P31" s="914"/>
      <c r="Q31" s="912">
        <f t="shared" si="1"/>
        <v>0</v>
      </c>
      <c r="R31" s="913">
        <v>1.25</v>
      </c>
      <c r="S31" s="912">
        <f t="shared" si="2"/>
        <v>0</v>
      </c>
    </row>
    <row r="32" spans="1:19" ht="15" customHeight="1" x14ac:dyDescent="0.2">
      <c r="A32" s="890" t="s">
        <v>553</v>
      </c>
      <c r="B32" s="678" t="s">
        <v>550</v>
      </c>
      <c r="C32" s="909">
        <f>'Sch B-2a'!C33-'Sch B-2b'!C33-'Sch B-2c'!C33</f>
        <v>0</v>
      </c>
      <c r="D32" s="909">
        <f>'Sch B-2a'!D33-'Sch B-2b'!D33-'Sch B-2c'!D33</f>
        <v>0</v>
      </c>
      <c r="E32" s="909">
        <f>'Sch B-2a'!E33-'Sch B-2b'!E33-'Sch B-2c'!E33</f>
        <v>0</v>
      </c>
      <c r="F32" s="909">
        <f>'Sch B-2a'!F33-'Sch B-2b'!F33-'Sch B-2c'!F33</f>
        <v>0</v>
      </c>
      <c r="G32" s="909">
        <f>'Sch B-2a'!G33-'Sch B-2b'!G33-'Sch B-2c'!G33</f>
        <v>0</v>
      </c>
      <c r="H32" s="909">
        <f>'Sch B-2a'!H33-'Sch B-2b'!H33-'Sch B-2c'!H33</f>
        <v>0</v>
      </c>
      <c r="I32" s="909">
        <f>'Sch B-2a'!I33-'Sch B-2b'!I33-'Sch B-2c'!I33</f>
        <v>0</v>
      </c>
      <c r="J32" s="909">
        <f>'Sch B-2a'!J33-'Sch B-2b'!J33-'Sch B-2c'!J33</f>
        <v>0</v>
      </c>
      <c r="K32" s="909">
        <f>'Sch B-2a'!K33-'Sch B-2b'!K33-'Sch B-2c'!K33</f>
        <v>0</v>
      </c>
      <c r="L32" s="909">
        <f>'Sch B-2a'!L33-'Sch B-2b'!L33-'Sch B-2c'!L33</f>
        <v>0</v>
      </c>
      <c r="M32" s="909">
        <f>'Sch B-2a'!M33-'Sch B-2b'!M33-'Sch B-2c'!M33</f>
        <v>0</v>
      </c>
      <c r="N32" s="909">
        <f>'Sch B-2a'!N33-'Sch B-2b'!N33-'Sch B-2c'!N33</f>
        <v>0</v>
      </c>
      <c r="O32" s="910">
        <f t="shared" si="0"/>
        <v>0</v>
      </c>
      <c r="P32" s="914"/>
      <c r="Q32" s="912">
        <f t="shared" si="1"/>
        <v>0</v>
      </c>
      <c r="R32" s="913">
        <v>1.29</v>
      </c>
      <c r="S32" s="912">
        <f t="shared" si="2"/>
        <v>0</v>
      </c>
    </row>
    <row r="33" spans="1:19" ht="15" customHeight="1" x14ac:dyDescent="0.2">
      <c r="A33" s="890" t="s">
        <v>554</v>
      </c>
      <c r="B33" s="678" t="s">
        <v>552</v>
      </c>
      <c r="C33" s="909">
        <f>'Sch B-2a'!C34-'Sch B-2b'!C34-'Sch B-2c'!C34</f>
        <v>0</v>
      </c>
      <c r="D33" s="909">
        <f>'Sch B-2a'!D34-'Sch B-2b'!D34-'Sch B-2c'!D34</f>
        <v>0</v>
      </c>
      <c r="E33" s="909">
        <f>'Sch B-2a'!E34-'Sch B-2b'!E34-'Sch B-2c'!E34</f>
        <v>0</v>
      </c>
      <c r="F33" s="909">
        <f>'Sch B-2a'!F34-'Sch B-2b'!F34-'Sch B-2c'!F34</f>
        <v>0</v>
      </c>
      <c r="G33" s="909">
        <f>'Sch B-2a'!G34-'Sch B-2b'!G34-'Sch B-2c'!G34</f>
        <v>0</v>
      </c>
      <c r="H33" s="909">
        <f>'Sch B-2a'!H34-'Sch B-2b'!H34-'Sch B-2c'!H34</f>
        <v>0</v>
      </c>
      <c r="I33" s="909">
        <f>'Sch B-2a'!I34-'Sch B-2b'!I34-'Sch B-2c'!I34</f>
        <v>0</v>
      </c>
      <c r="J33" s="909">
        <f>'Sch B-2a'!J34-'Sch B-2b'!J34-'Sch B-2c'!J34</f>
        <v>0</v>
      </c>
      <c r="K33" s="909">
        <f>'Sch B-2a'!K34-'Sch B-2b'!K34-'Sch B-2c'!K34</f>
        <v>0</v>
      </c>
      <c r="L33" s="909">
        <f>'Sch B-2a'!L34-'Sch B-2b'!L34-'Sch B-2c'!L34</f>
        <v>0</v>
      </c>
      <c r="M33" s="909">
        <f>'Sch B-2a'!M34-'Sch B-2b'!M34-'Sch B-2c'!M34</f>
        <v>0</v>
      </c>
      <c r="N33" s="909">
        <f>'Sch B-2a'!N34-'Sch B-2b'!N34-'Sch B-2c'!N34</f>
        <v>0</v>
      </c>
      <c r="O33" s="910">
        <f t="shared" si="0"/>
        <v>0</v>
      </c>
      <c r="P33" s="914"/>
      <c r="Q33" s="912">
        <f t="shared" si="1"/>
        <v>0</v>
      </c>
      <c r="R33" s="913">
        <v>1.1499999999999999</v>
      </c>
      <c r="S33" s="912">
        <f t="shared" si="2"/>
        <v>0</v>
      </c>
    </row>
    <row r="34" spans="1:19" ht="15" customHeight="1" x14ac:dyDescent="0.2">
      <c r="A34" s="890" t="s">
        <v>555</v>
      </c>
      <c r="B34" s="678" t="s">
        <v>550</v>
      </c>
      <c r="C34" s="909">
        <f>'Sch B-2a'!C35-'Sch B-2b'!C35-'Sch B-2c'!C35</f>
        <v>0</v>
      </c>
      <c r="D34" s="909">
        <f>'Sch B-2a'!D35-'Sch B-2b'!D35-'Sch B-2c'!D35</f>
        <v>0</v>
      </c>
      <c r="E34" s="909">
        <f>'Sch B-2a'!E35-'Sch B-2b'!E35-'Sch B-2c'!E35</f>
        <v>0</v>
      </c>
      <c r="F34" s="909">
        <f>'Sch B-2a'!F35-'Sch B-2b'!F35-'Sch B-2c'!F35</f>
        <v>0</v>
      </c>
      <c r="G34" s="909">
        <f>'Sch B-2a'!G35-'Sch B-2b'!G35-'Sch B-2c'!G35</f>
        <v>0</v>
      </c>
      <c r="H34" s="909">
        <f>'Sch B-2a'!H35-'Sch B-2b'!H35-'Sch B-2c'!H35</f>
        <v>0</v>
      </c>
      <c r="I34" s="909">
        <f>'Sch B-2a'!I35-'Sch B-2b'!I35-'Sch B-2c'!I35</f>
        <v>0</v>
      </c>
      <c r="J34" s="909">
        <f>'Sch B-2a'!J35-'Sch B-2b'!J35-'Sch B-2c'!J35</f>
        <v>0</v>
      </c>
      <c r="K34" s="909">
        <f>'Sch B-2a'!K35-'Sch B-2b'!K35-'Sch B-2c'!K35</f>
        <v>0</v>
      </c>
      <c r="L34" s="909">
        <f>'Sch B-2a'!L35-'Sch B-2b'!L35-'Sch B-2c'!L35</f>
        <v>0</v>
      </c>
      <c r="M34" s="909">
        <f>'Sch B-2a'!M35-'Sch B-2b'!M35-'Sch B-2c'!M35</f>
        <v>0</v>
      </c>
      <c r="N34" s="909">
        <f>'Sch B-2a'!N35-'Sch B-2b'!N35-'Sch B-2c'!N35</f>
        <v>0</v>
      </c>
      <c r="O34" s="910">
        <f t="shared" si="0"/>
        <v>0</v>
      </c>
      <c r="P34" s="914"/>
      <c r="Q34" s="912">
        <f t="shared" si="1"/>
        <v>0</v>
      </c>
      <c r="R34" s="913">
        <v>1.08</v>
      </c>
      <c r="S34" s="912">
        <f t="shared" si="2"/>
        <v>0</v>
      </c>
    </row>
    <row r="35" spans="1:19" ht="15" customHeight="1" x14ac:dyDescent="0.2">
      <c r="A35" s="890" t="s">
        <v>556</v>
      </c>
      <c r="B35" s="678" t="s">
        <v>552</v>
      </c>
      <c r="C35" s="909">
        <f>'Sch B-2a'!C36-'Sch B-2b'!C36-'Sch B-2c'!C36</f>
        <v>0</v>
      </c>
      <c r="D35" s="909">
        <f>'Sch B-2a'!D36-'Sch B-2b'!D36-'Sch B-2c'!D36</f>
        <v>0</v>
      </c>
      <c r="E35" s="909">
        <f>'Sch B-2a'!E36-'Sch B-2b'!E36-'Sch B-2c'!E36</f>
        <v>0</v>
      </c>
      <c r="F35" s="909">
        <f>'Sch B-2a'!F36-'Sch B-2b'!F36-'Sch B-2c'!F36</f>
        <v>0</v>
      </c>
      <c r="G35" s="909">
        <f>'Sch B-2a'!G36-'Sch B-2b'!G36-'Sch B-2c'!G36</f>
        <v>0</v>
      </c>
      <c r="H35" s="909">
        <f>'Sch B-2a'!H36-'Sch B-2b'!H36-'Sch B-2c'!H36</f>
        <v>0</v>
      </c>
      <c r="I35" s="909">
        <f>'Sch B-2a'!I36-'Sch B-2b'!I36-'Sch B-2c'!I36</f>
        <v>0</v>
      </c>
      <c r="J35" s="909">
        <f>'Sch B-2a'!J36-'Sch B-2b'!J36-'Sch B-2c'!J36</f>
        <v>0</v>
      </c>
      <c r="K35" s="909">
        <f>'Sch B-2a'!K36-'Sch B-2b'!K36-'Sch B-2c'!K36</f>
        <v>0</v>
      </c>
      <c r="L35" s="909">
        <f>'Sch B-2a'!L36-'Sch B-2b'!L36-'Sch B-2c'!L36</f>
        <v>0</v>
      </c>
      <c r="M35" s="909">
        <f>'Sch B-2a'!M36-'Sch B-2b'!M36-'Sch B-2c'!M36</f>
        <v>0</v>
      </c>
      <c r="N35" s="909">
        <f>'Sch B-2a'!N36-'Sch B-2b'!N36-'Sch B-2c'!N36</f>
        <v>0</v>
      </c>
      <c r="O35" s="910">
        <f t="shared" si="0"/>
        <v>0</v>
      </c>
      <c r="P35" s="914"/>
      <c r="Q35" s="912">
        <f t="shared" si="1"/>
        <v>0</v>
      </c>
      <c r="R35" s="913">
        <v>0.96</v>
      </c>
      <c r="S35" s="912">
        <f t="shared" si="2"/>
        <v>0</v>
      </c>
    </row>
    <row r="36" spans="1:19" ht="15" customHeight="1" x14ac:dyDescent="0.2">
      <c r="A36" s="890" t="s">
        <v>557</v>
      </c>
      <c r="B36" s="678" t="s">
        <v>550</v>
      </c>
      <c r="C36" s="909">
        <f>'Sch B-2a'!C37-'Sch B-2b'!C37-'Sch B-2c'!C37</f>
        <v>0</v>
      </c>
      <c r="D36" s="909">
        <f>'Sch B-2a'!D37-'Sch B-2b'!D37-'Sch B-2c'!D37</f>
        <v>0</v>
      </c>
      <c r="E36" s="909">
        <f>'Sch B-2a'!E37-'Sch B-2b'!E37-'Sch B-2c'!E37</f>
        <v>0</v>
      </c>
      <c r="F36" s="909">
        <f>'Sch B-2a'!F37-'Sch B-2b'!F37-'Sch B-2c'!F37</f>
        <v>0</v>
      </c>
      <c r="G36" s="909">
        <f>'Sch B-2a'!G37-'Sch B-2b'!G37-'Sch B-2c'!G37</f>
        <v>0</v>
      </c>
      <c r="H36" s="909">
        <f>'Sch B-2a'!H37-'Sch B-2b'!H37-'Sch B-2c'!H37</f>
        <v>0</v>
      </c>
      <c r="I36" s="909">
        <f>'Sch B-2a'!I37-'Sch B-2b'!I37-'Sch B-2c'!I37</f>
        <v>0</v>
      </c>
      <c r="J36" s="909">
        <f>'Sch B-2a'!J37-'Sch B-2b'!J37-'Sch B-2c'!J37</f>
        <v>0</v>
      </c>
      <c r="K36" s="909">
        <f>'Sch B-2a'!K37-'Sch B-2b'!K37-'Sch B-2c'!K37</f>
        <v>0</v>
      </c>
      <c r="L36" s="909">
        <f>'Sch B-2a'!L37-'Sch B-2b'!L37-'Sch B-2c'!L37</f>
        <v>0</v>
      </c>
      <c r="M36" s="909">
        <f>'Sch B-2a'!M37-'Sch B-2b'!M37-'Sch B-2c'!M37</f>
        <v>0</v>
      </c>
      <c r="N36" s="909">
        <f>'Sch B-2a'!N37-'Sch B-2b'!N37-'Sch B-2c'!N37</f>
        <v>0</v>
      </c>
      <c r="O36" s="910">
        <f t="shared" si="0"/>
        <v>0</v>
      </c>
      <c r="P36" s="914"/>
      <c r="Q36" s="912">
        <f t="shared" si="1"/>
        <v>0</v>
      </c>
      <c r="R36" s="913">
        <v>0.95</v>
      </c>
      <c r="S36" s="912">
        <f t="shared" si="2"/>
        <v>0</v>
      </c>
    </row>
    <row r="37" spans="1:19" ht="15" customHeight="1" x14ac:dyDescent="0.2">
      <c r="A37" s="890" t="s">
        <v>558</v>
      </c>
      <c r="B37" s="678" t="s">
        <v>552</v>
      </c>
      <c r="C37" s="909">
        <f>'Sch B-2a'!C38-'Sch B-2b'!C38-'Sch B-2c'!C38</f>
        <v>0</v>
      </c>
      <c r="D37" s="909">
        <f>'Sch B-2a'!D38-'Sch B-2b'!D38-'Sch B-2c'!D38</f>
        <v>0</v>
      </c>
      <c r="E37" s="909">
        <f>'Sch B-2a'!E38-'Sch B-2b'!E38-'Sch B-2c'!E38</f>
        <v>0</v>
      </c>
      <c r="F37" s="909">
        <f>'Sch B-2a'!F38-'Sch B-2b'!F38-'Sch B-2c'!F38</f>
        <v>0</v>
      </c>
      <c r="G37" s="909">
        <f>'Sch B-2a'!G38-'Sch B-2b'!G38-'Sch B-2c'!G38</f>
        <v>0</v>
      </c>
      <c r="H37" s="909">
        <f>'Sch B-2a'!H38-'Sch B-2b'!H38-'Sch B-2c'!H38</f>
        <v>0</v>
      </c>
      <c r="I37" s="909">
        <f>'Sch B-2a'!I38-'Sch B-2b'!I38-'Sch B-2c'!I38</f>
        <v>0</v>
      </c>
      <c r="J37" s="909">
        <f>'Sch B-2a'!J38-'Sch B-2b'!J38-'Sch B-2c'!J38</f>
        <v>0</v>
      </c>
      <c r="K37" s="909">
        <f>'Sch B-2a'!K38-'Sch B-2b'!K38-'Sch B-2c'!K38</f>
        <v>0</v>
      </c>
      <c r="L37" s="909">
        <f>'Sch B-2a'!L38-'Sch B-2b'!L38-'Sch B-2c'!L38</f>
        <v>0</v>
      </c>
      <c r="M37" s="909">
        <f>'Sch B-2a'!M38-'Sch B-2b'!M38-'Sch B-2c'!M38</f>
        <v>0</v>
      </c>
      <c r="N37" s="909">
        <f>'Sch B-2a'!N38-'Sch B-2b'!N38-'Sch B-2c'!N38</f>
        <v>0</v>
      </c>
      <c r="O37" s="910">
        <f t="shared" si="0"/>
        <v>0</v>
      </c>
      <c r="P37" s="914"/>
      <c r="Q37" s="912">
        <f t="shared" si="1"/>
        <v>0</v>
      </c>
      <c r="R37" s="913">
        <v>0.85</v>
      </c>
      <c r="S37" s="912">
        <f t="shared" si="2"/>
        <v>0</v>
      </c>
    </row>
    <row r="38" spans="1:19" ht="15" customHeight="1" x14ac:dyDescent="0.2">
      <c r="A38" s="890" t="s">
        <v>559</v>
      </c>
      <c r="B38" s="678" t="s">
        <v>550</v>
      </c>
      <c r="C38" s="909">
        <f>'Sch B-2a'!C39-'Sch B-2b'!C39-'Sch B-2c'!C39</f>
        <v>0</v>
      </c>
      <c r="D38" s="909">
        <f>'Sch B-2a'!D39-'Sch B-2b'!D39-'Sch B-2c'!D39</f>
        <v>0</v>
      </c>
      <c r="E38" s="909">
        <f>'Sch B-2a'!E39-'Sch B-2b'!E39-'Sch B-2c'!E39</f>
        <v>0</v>
      </c>
      <c r="F38" s="909">
        <f>'Sch B-2a'!F39-'Sch B-2b'!F39-'Sch B-2c'!F39</f>
        <v>0</v>
      </c>
      <c r="G38" s="909">
        <f>'Sch B-2a'!G39-'Sch B-2b'!G39-'Sch B-2c'!G39</f>
        <v>0</v>
      </c>
      <c r="H38" s="909">
        <f>'Sch B-2a'!H39-'Sch B-2b'!H39-'Sch B-2c'!H39</f>
        <v>0</v>
      </c>
      <c r="I38" s="909">
        <f>'Sch B-2a'!I39-'Sch B-2b'!I39-'Sch B-2c'!I39</f>
        <v>0</v>
      </c>
      <c r="J38" s="909">
        <f>'Sch B-2a'!J39-'Sch B-2b'!J39-'Sch B-2c'!J39</f>
        <v>0</v>
      </c>
      <c r="K38" s="909">
        <f>'Sch B-2a'!K39-'Sch B-2b'!K39-'Sch B-2c'!K39</f>
        <v>0</v>
      </c>
      <c r="L38" s="909">
        <f>'Sch B-2a'!L39-'Sch B-2b'!L39-'Sch B-2c'!L39</f>
        <v>0</v>
      </c>
      <c r="M38" s="909">
        <f>'Sch B-2a'!M39-'Sch B-2b'!M39-'Sch B-2c'!M39</f>
        <v>0</v>
      </c>
      <c r="N38" s="909">
        <f>'Sch B-2a'!N39-'Sch B-2b'!N39-'Sch B-2c'!N39</f>
        <v>0</v>
      </c>
      <c r="O38" s="910">
        <f t="shared" si="0"/>
        <v>0</v>
      </c>
      <c r="P38" s="914"/>
      <c r="Q38" s="912">
        <f t="shared" si="1"/>
        <v>0</v>
      </c>
      <c r="R38" s="913">
        <v>0.73</v>
      </c>
      <c r="S38" s="912">
        <f t="shared" si="2"/>
        <v>0</v>
      </c>
    </row>
    <row r="39" spans="1:19" ht="15" customHeight="1" x14ac:dyDescent="0.2">
      <c r="A39" s="890" t="s">
        <v>560</v>
      </c>
      <c r="B39" s="678" t="s">
        <v>552</v>
      </c>
      <c r="C39" s="909">
        <f>'Sch B-2a'!C40-'Sch B-2b'!C40-'Sch B-2c'!C40</f>
        <v>0</v>
      </c>
      <c r="D39" s="909">
        <f>'Sch B-2a'!D40-'Sch B-2b'!D40-'Sch B-2c'!D40</f>
        <v>0</v>
      </c>
      <c r="E39" s="909">
        <f>'Sch B-2a'!E40-'Sch B-2b'!E40-'Sch B-2c'!E40</f>
        <v>0</v>
      </c>
      <c r="F39" s="909">
        <f>'Sch B-2a'!F40-'Sch B-2b'!F40-'Sch B-2c'!F40</f>
        <v>0</v>
      </c>
      <c r="G39" s="909">
        <f>'Sch B-2a'!G40-'Sch B-2b'!G40-'Sch B-2c'!G40</f>
        <v>0</v>
      </c>
      <c r="H39" s="909">
        <f>'Sch B-2a'!H40-'Sch B-2b'!H40-'Sch B-2c'!H40</f>
        <v>0</v>
      </c>
      <c r="I39" s="909">
        <f>'Sch B-2a'!I40-'Sch B-2b'!I40-'Sch B-2c'!I40</f>
        <v>0</v>
      </c>
      <c r="J39" s="909">
        <f>'Sch B-2a'!J40-'Sch B-2b'!J40-'Sch B-2c'!J40</f>
        <v>0</v>
      </c>
      <c r="K39" s="909">
        <f>'Sch B-2a'!K40-'Sch B-2b'!K40-'Sch B-2c'!K40</f>
        <v>0</v>
      </c>
      <c r="L39" s="909">
        <f>'Sch B-2a'!L40-'Sch B-2b'!L40-'Sch B-2c'!L40</f>
        <v>0</v>
      </c>
      <c r="M39" s="909">
        <f>'Sch B-2a'!M40-'Sch B-2b'!M40-'Sch B-2c'!M40</f>
        <v>0</v>
      </c>
      <c r="N39" s="909">
        <f>'Sch B-2a'!N40-'Sch B-2b'!N40-'Sch B-2c'!N40</f>
        <v>0</v>
      </c>
      <c r="O39" s="910">
        <f t="shared" si="0"/>
        <v>0</v>
      </c>
      <c r="P39" s="914"/>
      <c r="Q39" s="912">
        <f t="shared" si="1"/>
        <v>0</v>
      </c>
      <c r="R39" s="913">
        <v>0.65</v>
      </c>
      <c r="S39" s="912">
        <f t="shared" si="2"/>
        <v>0</v>
      </c>
    </row>
    <row r="40" spans="1:19" ht="15" customHeight="1" x14ac:dyDescent="0.2">
      <c r="A40" s="890" t="s">
        <v>561</v>
      </c>
      <c r="B40" s="678" t="s">
        <v>562</v>
      </c>
      <c r="C40" s="909">
        <f>'Sch B-2a'!C41-'Sch B-2b'!C41-'Sch B-2c'!C41</f>
        <v>0</v>
      </c>
      <c r="D40" s="909">
        <f>'Sch B-2a'!D41-'Sch B-2b'!D41-'Sch B-2c'!D41</f>
        <v>0</v>
      </c>
      <c r="E40" s="909">
        <f>'Sch B-2a'!E41-'Sch B-2b'!E41-'Sch B-2c'!E41</f>
        <v>0</v>
      </c>
      <c r="F40" s="909">
        <f>'Sch B-2a'!F41-'Sch B-2b'!F41-'Sch B-2c'!F41</f>
        <v>0</v>
      </c>
      <c r="G40" s="909">
        <f>'Sch B-2a'!G41-'Sch B-2b'!G41-'Sch B-2c'!G41</f>
        <v>0</v>
      </c>
      <c r="H40" s="909">
        <f>'Sch B-2a'!H41-'Sch B-2b'!H41-'Sch B-2c'!H41</f>
        <v>0</v>
      </c>
      <c r="I40" s="909">
        <f>'Sch B-2a'!I41-'Sch B-2b'!I41-'Sch B-2c'!I41</f>
        <v>0</v>
      </c>
      <c r="J40" s="909">
        <f>'Sch B-2a'!J41-'Sch B-2b'!J41-'Sch B-2c'!J41</f>
        <v>0</v>
      </c>
      <c r="K40" s="909">
        <f>'Sch B-2a'!K41-'Sch B-2b'!K41-'Sch B-2c'!K41</f>
        <v>0</v>
      </c>
      <c r="L40" s="909">
        <f>'Sch B-2a'!L41-'Sch B-2b'!L41-'Sch B-2c'!L41</f>
        <v>0</v>
      </c>
      <c r="M40" s="909">
        <f>'Sch B-2a'!M41-'Sch B-2b'!M41-'Sch B-2c'!M41</f>
        <v>0</v>
      </c>
      <c r="N40" s="909">
        <f>'Sch B-2a'!N41-'Sch B-2b'!N41-'Sch B-2c'!N41</f>
        <v>0</v>
      </c>
      <c r="O40" s="910">
        <f t="shared" si="0"/>
        <v>0</v>
      </c>
      <c r="P40" s="914"/>
      <c r="Q40" s="912">
        <f t="shared" si="1"/>
        <v>0</v>
      </c>
      <c r="R40" s="913">
        <v>0.81</v>
      </c>
      <c r="S40" s="912">
        <f t="shared" si="2"/>
        <v>0</v>
      </c>
    </row>
    <row r="41" spans="1:19" ht="15" customHeight="1" x14ac:dyDescent="0.2">
      <c r="A41" s="890" t="s">
        <v>563</v>
      </c>
      <c r="B41" s="678" t="s">
        <v>662</v>
      </c>
      <c r="C41" s="909">
        <f>'Sch B-2a'!C42-'Sch B-2b'!C42-'Sch B-2c'!C42</f>
        <v>0</v>
      </c>
      <c r="D41" s="909">
        <f>'Sch B-2a'!D42-'Sch B-2b'!D42-'Sch B-2c'!D42</f>
        <v>0</v>
      </c>
      <c r="E41" s="909">
        <f>'Sch B-2a'!E42-'Sch B-2b'!E42-'Sch B-2c'!E42</f>
        <v>0</v>
      </c>
      <c r="F41" s="909">
        <f>'Sch B-2a'!F42-'Sch B-2b'!F42-'Sch B-2c'!F42</f>
        <v>0</v>
      </c>
      <c r="G41" s="909">
        <f>'Sch B-2a'!G42-'Sch B-2b'!G42-'Sch B-2c'!G42</f>
        <v>0</v>
      </c>
      <c r="H41" s="909">
        <f>'Sch B-2a'!H42-'Sch B-2b'!H42-'Sch B-2c'!H42</f>
        <v>0</v>
      </c>
      <c r="I41" s="909">
        <f>'Sch B-2a'!I42-'Sch B-2b'!I42-'Sch B-2c'!I42</f>
        <v>0</v>
      </c>
      <c r="J41" s="909">
        <f>'Sch B-2a'!J42-'Sch B-2b'!J42-'Sch B-2c'!J42</f>
        <v>0</v>
      </c>
      <c r="K41" s="909">
        <f>'Sch B-2a'!K42-'Sch B-2b'!K42-'Sch B-2c'!K42</f>
        <v>0</v>
      </c>
      <c r="L41" s="909">
        <f>'Sch B-2a'!L42-'Sch B-2b'!L42-'Sch B-2c'!L42</f>
        <v>0</v>
      </c>
      <c r="M41" s="909">
        <f>'Sch B-2a'!M42-'Sch B-2b'!M42-'Sch B-2c'!M42</f>
        <v>0</v>
      </c>
      <c r="N41" s="909">
        <f>'Sch B-2a'!N42-'Sch B-2b'!N42-'Sch B-2c'!N42</f>
        <v>0</v>
      </c>
      <c r="O41" s="910">
        <f t="shared" si="0"/>
        <v>0</v>
      </c>
      <c r="P41" s="914"/>
      <c r="Q41" s="912">
        <f t="shared" si="1"/>
        <v>0</v>
      </c>
      <c r="R41" s="913">
        <v>0.75</v>
      </c>
      <c r="S41" s="912">
        <f t="shared" si="2"/>
        <v>0</v>
      </c>
    </row>
    <row r="42" spans="1:19" ht="15" customHeight="1" x14ac:dyDescent="0.2">
      <c r="A42" s="890" t="s">
        <v>565</v>
      </c>
      <c r="B42" s="678" t="s">
        <v>562</v>
      </c>
      <c r="C42" s="909">
        <f>'Sch B-2a'!C43-'Sch B-2b'!C43-'Sch B-2c'!C43</f>
        <v>0</v>
      </c>
      <c r="D42" s="909">
        <f>'Sch B-2a'!D43-'Sch B-2b'!D43-'Sch B-2c'!D43</f>
        <v>0</v>
      </c>
      <c r="E42" s="909">
        <f>'Sch B-2a'!E43-'Sch B-2b'!E43-'Sch B-2c'!E43</f>
        <v>0</v>
      </c>
      <c r="F42" s="909">
        <f>'Sch B-2a'!F43-'Sch B-2b'!F43-'Sch B-2c'!F43</f>
        <v>0</v>
      </c>
      <c r="G42" s="909">
        <f>'Sch B-2a'!G43-'Sch B-2b'!G43-'Sch B-2c'!G43</f>
        <v>0</v>
      </c>
      <c r="H42" s="909">
        <f>'Sch B-2a'!H43-'Sch B-2b'!H43-'Sch B-2c'!H43</f>
        <v>0</v>
      </c>
      <c r="I42" s="909">
        <f>'Sch B-2a'!I43-'Sch B-2b'!I43-'Sch B-2c'!I43</f>
        <v>0</v>
      </c>
      <c r="J42" s="909">
        <f>'Sch B-2a'!J43-'Sch B-2b'!J43-'Sch B-2c'!J43</f>
        <v>0</v>
      </c>
      <c r="K42" s="909">
        <f>'Sch B-2a'!K43-'Sch B-2b'!K43-'Sch B-2c'!K43</f>
        <v>0</v>
      </c>
      <c r="L42" s="909">
        <f>'Sch B-2a'!L43-'Sch B-2b'!L43-'Sch B-2c'!L43</f>
        <v>0</v>
      </c>
      <c r="M42" s="909">
        <f>'Sch B-2a'!M43-'Sch B-2b'!M43-'Sch B-2c'!M43</f>
        <v>0</v>
      </c>
      <c r="N42" s="909">
        <f>'Sch B-2a'!N43-'Sch B-2b'!N43-'Sch B-2c'!N43</f>
        <v>0</v>
      </c>
      <c r="O42" s="910">
        <f t="shared" si="0"/>
        <v>0</v>
      </c>
      <c r="P42" s="914"/>
      <c r="Q42" s="912">
        <f t="shared" si="1"/>
        <v>0</v>
      </c>
      <c r="R42" s="913">
        <v>0.57999999999999996</v>
      </c>
      <c r="S42" s="912">
        <f t="shared" si="2"/>
        <v>0</v>
      </c>
    </row>
    <row r="43" spans="1:19" ht="15" customHeight="1" x14ac:dyDescent="0.2">
      <c r="A43" s="890" t="s">
        <v>566</v>
      </c>
      <c r="B43" s="678" t="s">
        <v>662</v>
      </c>
      <c r="C43" s="909">
        <f>'Sch B-2a'!C44-'Sch B-2b'!C44-'Sch B-2c'!C44</f>
        <v>0</v>
      </c>
      <c r="D43" s="909">
        <f>'Sch B-2a'!D44-'Sch B-2b'!D44-'Sch B-2c'!D44</f>
        <v>0</v>
      </c>
      <c r="E43" s="909">
        <f>'Sch B-2a'!E44-'Sch B-2b'!E44-'Sch B-2c'!E44</f>
        <v>0</v>
      </c>
      <c r="F43" s="909">
        <f>'Sch B-2a'!F44-'Sch B-2b'!F44-'Sch B-2c'!F44</f>
        <v>0</v>
      </c>
      <c r="G43" s="909">
        <f>'Sch B-2a'!G44-'Sch B-2b'!G44-'Sch B-2c'!G44</f>
        <v>0</v>
      </c>
      <c r="H43" s="909">
        <f>'Sch B-2a'!H44-'Sch B-2b'!H44-'Sch B-2c'!H44</f>
        <v>0</v>
      </c>
      <c r="I43" s="909">
        <f>'Sch B-2a'!I44-'Sch B-2b'!I44-'Sch B-2c'!I44</f>
        <v>0</v>
      </c>
      <c r="J43" s="909">
        <f>'Sch B-2a'!J44-'Sch B-2b'!J44-'Sch B-2c'!J44</f>
        <v>0</v>
      </c>
      <c r="K43" s="909">
        <f>'Sch B-2a'!K44-'Sch B-2b'!K44-'Sch B-2c'!K44</f>
        <v>0</v>
      </c>
      <c r="L43" s="909">
        <f>'Sch B-2a'!L44-'Sch B-2b'!L44-'Sch B-2c'!L44</f>
        <v>0</v>
      </c>
      <c r="M43" s="909">
        <f>'Sch B-2a'!M44-'Sch B-2b'!M44-'Sch B-2c'!M44</f>
        <v>0</v>
      </c>
      <c r="N43" s="909">
        <f>'Sch B-2a'!N44-'Sch B-2b'!N44-'Sch B-2c'!N44</f>
        <v>0</v>
      </c>
      <c r="O43" s="910">
        <f t="shared" si="0"/>
        <v>0</v>
      </c>
      <c r="P43" s="914"/>
      <c r="Q43" s="912">
        <f t="shared" si="1"/>
        <v>0</v>
      </c>
      <c r="R43" s="913">
        <v>0.53</v>
      </c>
      <c r="S43" s="912">
        <f t="shared" si="2"/>
        <v>0</v>
      </c>
    </row>
    <row r="44" spans="1:19" ht="15" customHeight="1" x14ac:dyDescent="0.2">
      <c r="A44" s="890" t="s">
        <v>567</v>
      </c>
      <c r="B44" s="678" t="s">
        <v>568</v>
      </c>
      <c r="C44" s="909">
        <f>'Sch B-2a'!C45-'Sch B-2b'!C45-'Sch B-2c'!C45</f>
        <v>0</v>
      </c>
      <c r="D44" s="909">
        <f>'Sch B-2a'!D45-'Sch B-2b'!D45-'Sch B-2c'!D45</f>
        <v>0</v>
      </c>
      <c r="E44" s="909">
        <f>'Sch B-2a'!E45-'Sch B-2b'!E45-'Sch B-2c'!E45</f>
        <v>0</v>
      </c>
      <c r="F44" s="909">
        <f>'Sch B-2a'!F45-'Sch B-2b'!F45-'Sch B-2c'!F45</f>
        <v>0</v>
      </c>
      <c r="G44" s="909">
        <f>'Sch B-2a'!G45-'Sch B-2b'!G45-'Sch B-2c'!G45</f>
        <v>0</v>
      </c>
      <c r="H44" s="909">
        <f>'Sch B-2a'!H45-'Sch B-2b'!H45-'Sch B-2c'!H45</f>
        <v>0</v>
      </c>
      <c r="I44" s="909">
        <f>'Sch B-2a'!I45-'Sch B-2b'!I45-'Sch B-2c'!I45</f>
        <v>0</v>
      </c>
      <c r="J44" s="909">
        <f>'Sch B-2a'!J45-'Sch B-2b'!J45-'Sch B-2c'!J45</f>
        <v>0</v>
      </c>
      <c r="K44" s="909">
        <f>'Sch B-2a'!K45-'Sch B-2b'!K45-'Sch B-2c'!K45</f>
        <v>0</v>
      </c>
      <c r="L44" s="909">
        <f>'Sch B-2a'!L45-'Sch B-2b'!L45-'Sch B-2c'!L45</f>
        <v>0</v>
      </c>
      <c r="M44" s="909">
        <f>'Sch B-2a'!M45-'Sch B-2b'!M45-'Sch B-2c'!M45</f>
        <v>0</v>
      </c>
      <c r="N44" s="909">
        <f>'Sch B-2a'!N45-'Sch B-2b'!N45-'Sch B-2c'!N45</f>
        <v>0</v>
      </c>
      <c r="O44" s="910">
        <f t="shared" si="0"/>
        <v>0</v>
      </c>
      <c r="P44" s="914"/>
      <c r="Q44" s="912">
        <f t="shared" si="1"/>
        <v>0</v>
      </c>
      <c r="R44" s="913">
        <v>1.25</v>
      </c>
      <c r="S44" s="912">
        <f t="shared" si="2"/>
        <v>0</v>
      </c>
    </row>
    <row r="45" spans="1:19" ht="15" customHeight="1" x14ac:dyDescent="0.2">
      <c r="A45" s="890" t="s">
        <v>569</v>
      </c>
      <c r="B45" s="678" t="s">
        <v>570</v>
      </c>
      <c r="C45" s="909">
        <f>'Sch B-2a'!C46-'Sch B-2b'!C46-'Sch B-2c'!C46</f>
        <v>0</v>
      </c>
      <c r="D45" s="909">
        <f>'Sch B-2a'!D46-'Sch B-2b'!D46-'Sch B-2c'!D46</f>
        <v>0</v>
      </c>
      <c r="E45" s="909">
        <f>'Sch B-2a'!E46-'Sch B-2b'!E46-'Sch B-2c'!E46</f>
        <v>0</v>
      </c>
      <c r="F45" s="909">
        <f>'Sch B-2a'!F46-'Sch B-2b'!F46-'Sch B-2c'!F46</f>
        <v>0</v>
      </c>
      <c r="G45" s="909">
        <f>'Sch B-2a'!G46-'Sch B-2b'!G46-'Sch B-2c'!G46</f>
        <v>0</v>
      </c>
      <c r="H45" s="909">
        <f>'Sch B-2a'!H46-'Sch B-2b'!H46-'Sch B-2c'!H46</f>
        <v>0</v>
      </c>
      <c r="I45" s="909">
        <f>'Sch B-2a'!I46-'Sch B-2b'!I46-'Sch B-2c'!I46</f>
        <v>0</v>
      </c>
      <c r="J45" s="909">
        <f>'Sch B-2a'!J46-'Sch B-2b'!J46-'Sch B-2c'!J46</f>
        <v>0</v>
      </c>
      <c r="K45" s="909">
        <f>'Sch B-2a'!K46-'Sch B-2b'!K46-'Sch B-2c'!K46</f>
        <v>0</v>
      </c>
      <c r="L45" s="909">
        <f>'Sch B-2a'!L46-'Sch B-2b'!L46-'Sch B-2c'!L46</f>
        <v>0</v>
      </c>
      <c r="M45" s="909">
        <f>'Sch B-2a'!M46-'Sch B-2b'!M46-'Sch B-2c'!M46</f>
        <v>0</v>
      </c>
      <c r="N45" s="909">
        <f>'Sch B-2a'!N46-'Sch B-2b'!N46-'Sch B-2c'!N46</f>
        <v>0</v>
      </c>
      <c r="O45" s="910">
        <f t="shared" si="0"/>
        <v>0</v>
      </c>
      <c r="P45" s="914"/>
      <c r="Q45" s="912">
        <f t="shared" si="1"/>
        <v>0</v>
      </c>
      <c r="R45" s="913">
        <v>1.17</v>
      </c>
      <c r="S45" s="912">
        <f t="shared" si="2"/>
        <v>0</v>
      </c>
    </row>
    <row r="46" spans="1:19" ht="15" customHeight="1" x14ac:dyDescent="0.2">
      <c r="A46" s="890" t="s">
        <v>571</v>
      </c>
      <c r="B46" s="678" t="s">
        <v>568</v>
      </c>
      <c r="C46" s="909">
        <f>'Sch B-2a'!C47-'Sch B-2b'!C47-'Sch B-2c'!C47</f>
        <v>0</v>
      </c>
      <c r="D46" s="909">
        <f>'Sch B-2a'!D47-'Sch B-2b'!D47-'Sch B-2c'!D47</f>
        <v>0</v>
      </c>
      <c r="E46" s="909">
        <f>'Sch B-2a'!E47-'Sch B-2b'!E47-'Sch B-2c'!E47</f>
        <v>0</v>
      </c>
      <c r="F46" s="909">
        <f>'Sch B-2a'!F47-'Sch B-2b'!F47-'Sch B-2c'!F47</f>
        <v>0</v>
      </c>
      <c r="G46" s="909">
        <f>'Sch B-2a'!G47-'Sch B-2b'!G47-'Sch B-2c'!G47</f>
        <v>0</v>
      </c>
      <c r="H46" s="909">
        <f>'Sch B-2a'!H47-'Sch B-2b'!H47-'Sch B-2c'!H47</f>
        <v>0</v>
      </c>
      <c r="I46" s="909">
        <f>'Sch B-2a'!I47-'Sch B-2b'!I47-'Sch B-2c'!I47</f>
        <v>0</v>
      </c>
      <c r="J46" s="909">
        <f>'Sch B-2a'!J47-'Sch B-2b'!J47-'Sch B-2c'!J47</f>
        <v>0</v>
      </c>
      <c r="K46" s="909">
        <f>'Sch B-2a'!K47-'Sch B-2b'!K47-'Sch B-2c'!K47</f>
        <v>0</v>
      </c>
      <c r="L46" s="909">
        <f>'Sch B-2a'!L47-'Sch B-2b'!L47-'Sch B-2c'!L47</f>
        <v>0</v>
      </c>
      <c r="M46" s="909">
        <f>'Sch B-2a'!M47-'Sch B-2b'!M47-'Sch B-2c'!M47</f>
        <v>0</v>
      </c>
      <c r="N46" s="909">
        <f>'Sch B-2a'!N47-'Sch B-2b'!N47-'Sch B-2c'!N47</f>
        <v>0</v>
      </c>
      <c r="O46" s="910">
        <f t="shared" si="0"/>
        <v>0</v>
      </c>
      <c r="P46" s="914"/>
      <c r="Q46" s="912">
        <f t="shared" si="1"/>
        <v>0</v>
      </c>
      <c r="R46" s="913">
        <v>1.1499999999999999</v>
      </c>
      <c r="S46" s="912">
        <f t="shared" si="2"/>
        <v>0</v>
      </c>
    </row>
    <row r="47" spans="1:19" ht="15" customHeight="1" x14ac:dyDescent="0.2">
      <c r="A47" s="890" t="s">
        <v>572</v>
      </c>
      <c r="B47" s="678" t="s">
        <v>570</v>
      </c>
      <c r="C47" s="909">
        <f>'Sch B-2a'!C48-'Sch B-2b'!C48-'Sch B-2c'!C48</f>
        <v>0</v>
      </c>
      <c r="D47" s="909">
        <f>'Sch B-2a'!D48-'Sch B-2b'!D48-'Sch B-2c'!D48</f>
        <v>0</v>
      </c>
      <c r="E47" s="909">
        <f>'Sch B-2a'!E48-'Sch B-2b'!E48-'Sch B-2c'!E48</f>
        <v>0</v>
      </c>
      <c r="F47" s="909">
        <f>'Sch B-2a'!F48-'Sch B-2b'!F48-'Sch B-2c'!F48</f>
        <v>0</v>
      </c>
      <c r="G47" s="909">
        <f>'Sch B-2a'!G48-'Sch B-2b'!G48-'Sch B-2c'!G48</f>
        <v>0</v>
      </c>
      <c r="H47" s="909">
        <f>'Sch B-2a'!H48-'Sch B-2b'!H48-'Sch B-2c'!H48</f>
        <v>0</v>
      </c>
      <c r="I47" s="909">
        <f>'Sch B-2a'!I48-'Sch B-2b'!I48-'Sch B-2c'!I48</f>
        <v>0</v>
      </c>
      <c r="J47" s="909">
        <f>'Sch B-2a'!J48-'Sch B-2b'!J48-'Sch B-2c'!J48</f>
        <v>0</v>
      </c>
      <c r="K47" s="909">
        <f>'Sch B-2a'!K48-'Sch B-2b'!K48-'Sch B-2c'!K48</f>
        <v>0</v>
      </c>
      <c r="L47" s="909">
        <f>'Sch B-2a'!L48-'Sch B-2b'!L48-'Sch B-2c'!L48</f>
        <v>0</v>
      </c>
      <c r="M47" s="909">
        <f>'Sch B-2a'!M48-'Sch B-2b'!M48-'Sch B-2c'!M48</f>
        <v>0</v>
      </c>
      <c r="N47" s="909">
        <f>'Sch B-2a'!N48-'Sch B-2b'!N48-'Sch B-2c'!N48</f>
        <v>0</v>
      </c>
      <c r="O47" s="910">
        <f t="shared" si="0"/>
        <v>0</v>
      </c>
      <c r="P47" s="914"/>
      <c r="Q47" s="912">
        <f t="shared" si="1"/>
        <v>0</v>
      </c>
      <c r="R47" s="913">
        <v>1.06</v>
      </c>
      <c r="S47" s="912">
        <f t="shared" si="2"/>
        <v>0</v>
      </c>
    </row>
    <row r="48" spans="1:19" ht="15" customHeight="1" x14ac:dyDescent="0.2">
      <c r="A48" s="890" t="s">
        <v>573</v>
      </c>
      <c r="B48" s="678" t="s">
        <v>568</v>
      </c>
      <c r="C48" s="909">
        <f>'Sch B-2a'!C49-'Sch B-2b'!C49-'Sch B-2c'!C49</f>
        <v>0</v>
      </c>
      <c r="D48" s="909">
        <f>'Sch B-2a'!D49-'Sch B-2b'!D49-'Sch B-2c'!D49</f>
        <v>0</v>
      </c>
      <c r="E48" s="909">
        <f>'Sch B-2a'!E49-'Sch B-2b'!E49-'Sch B-2c'!E49</f>
        <v>0</v>
      </c>
      <c r="F48" s="909">
        <f>'Sch B-2a'!F49-'Sch B-2b'!F49-'Sch B-2c'!F49</f>
        <v>0</v>
      </c>
      <c r="G48" s="909">
        <f>'Sch B-2a'!G49-'Sch B-2b'!G49-'Sch B-2c'!G49</f>
        <v>0</v>
      </c>
      <c r="H48" s="909">
        <f>'Sch B-2a'!H49-'Sch B-2b'!H49-'Sch B-2c'!H49</f>
        <v>0</v>
      </c>
      <c r="I48" s="909">
        <f>'Sch B-2a'!I49-'Sch B-2b'!I49-'Sch B-2c'!I49</f>
        <v>0</v>
      </c>
      <c r="J48" s="909">
        <f>'Sch B-2a'!J49-'Sch B-2b'!J49-'Sch B-2c'!J49</f>
        <v>0</v>
      </c>
      <c r="K48" s="909">
        <f>'Sch B-2a'!K49-'Sch B-2b'!K49-'Sch B-2c'!K49</f>
        <v>0</v>
      </c>
      <c r="L48" s="909">
        <f>'Sch B-2a'!L49-'Sch B-2b'!L49-'Sch B-2c'!L49</f>
        <v>0</v>
      </c>
      <c r="M48" s="909">
        <f>'Sch B-2a'!M49-'Sch B-2b'!M49-'Sch B-2c'!M49</f>
        <v>0</v>
      </c>
      <c r="N48" s="909">
        <f>'Sch B-2a'!N49-'Sch B-2b'!N49-'Sch B-2c'!N49</f>
        <v>0</v>
      </c>
      <c r="O48" s="910">
        <f t="shared" si="0"/>
        <v>0</v>
      </c>
      <c r="P48" s="914"/>
      <c r="Q48" s="912">
        <f t="shared" si="1"/>
        <v>0</v>
      </c>
      <c r="R48" s="913">
        <v>0.91</v>
      </c>
      <c r="S48" s="912">
        <f t="shared" si="2"/>
        <v>0</v>
      </c>
    </row>
    <row r="49" spans="1:19" ht="15" customHeight="1" x14ac:dyDescent="0.2">
      <c r="A49" s="890" t="s">
        <v>574</v>
      </c>
      <c r="B49" s="678" t="s">
        <v>570</v>
      </c>
      <c r="C49" s="909">
        <f>'Sch B-2a'!C50-'Sch B-2b'!C50-'Sch B-2c'!C50</f>
        <v>0</v>
      </c>
      <c r="D49" s="909">
        <f>'Sch B-2a'!D50-'Sch B-2b'!D50-'Sch B-2c'!D50</f>
        <v>0</v>
      </c>
      <c r="E49" s="909">
        <f>'Sch B-2a'!E50-'Sch B-2b'!E50-'Sch B-2c'!E50</f>
        <v>0</v>
      </c>
      <c r="F49" s="909">
        <f>'Sch B-2a'!F50-'Sch B-2b'!F50-'Sch B-2c'!F50</f>
        <v>0</v>
      </c>
      <c r="G49" s="909">
        <f>'Sch B-2a'!G50-'Sch B-2b'!G50-'Sch B-2c'!G50</f>
        <v>0</v>
      </c>
      <c r="H49" s="909">
        <f>'Sch B-2a'!H50-'Sch B-2b'!H50-'Sch B-2c'!H50</f>
        <v>0</v>
      </c>
      <c r="I49" s="909">
        <f>'Sch B-2a'!I50-'Sch B-2b'!I50-'Sch B-2c'!I50</f>
        <v>0</v>
      </c>
      <c r="J49" s="909">
        <f>'Sch B-2a'!J50-'Sch B-2b'!J50-'Sch B-2c'!J50</f>
        <v>0</v>
      </c>
      <c r="K49" s="909">
        <f>'Sch B-2a'!K50-'Sch B-2b'!K50-'Sch B-2c'!K50</f>
        <v>0</v>
      </c>
      <c r="L49" s="909">
        <f>'Sch B-2a'!L50-'Sch B-2b'!L50-'Sch B-2c'!L50</f>
        <v>0</v>
      </c>
      <c r="M49" s="909">
        <f>'Sch B-2a'!M50-'Sch B-2b'!M50-'Sch B-2c'!M50</f>
        <v>0</v>
      </c>
      <c r="N49" s="909">
        <f>'Sch B-2a'!N50-'Sch B-2b'!N50-'Sch B-2c'!N50</f>
        <v>0</v>
      </c>
      <c r="O49" s="910">
        <f t="shared" si="0"/>
        <v>0</v>
      </c>
      <c r="P49" s="914"/>
      <c r="Q49" s="912">
        <f t="shared" si="1"/>
        <v>0</v>
      </c>
      <c r="R49" s="913">
        <v>0.85</v>
      </c>
      <c r="S49" s="912">
        <f t="shared" si="2"/>
        <v>0</v>
      </c>
    </row>
    <row r="50" spans="1:19" ht="15" customHeight="1" x14ac:dyDescent="0.2">
      <c r="A50" s="890" t="s">
        <v>575</v>
      </c>
      <c r="B50" s="678" t="s">
        <v>568</v>
      </c>
      <c r="C50" s="909">
        <f>'Sch B-2a'!C51-'Sch B-2b'!C51-'Sch B-2c'!C51</f>
        <v>0</v>
      </c>
      <c r="D50" s="909">
        <f>'Sch B-2a'!D51-'Sch B-2b'!D51-'Sch B-2c'!D51</f>
        <v>0</v>
      </c>
      <c r="E50" s="909">
        <f>'Sch B-2a'!E51-'Sch B-2b'!E51-'Sch B-2c'!E51</f>
        <v>0</v>
      </c>
      <c r="F50" s="909">
        <f>'Sch B-2a'!F51-'Sch B-2b'!F51-'Sch B-2c'!F51</f>
        <v>0</v>
      </c>
      <c r="G50" s="909">
        <f>'Sch B-2a'!G51-'Sch B-2b'!G51-'Sch B-2c'!G51</f>
        <v>0</v>
      </c>
      <c r="H50" s="909">
        <f>'Sch B-2a'!H51-'Sch B-2b'!H51-'Sch B-2c'!H51</f>
        <v>0</v>
      </c>
      <c r="I50" s="909">
        <f>'Sch B-2a'!I51-'Sch B-2b'!I51-'Sch B-2c'!I51</f>
        <v>0</v>
      </c>
      <c r="J50" s="909">
        <f>'Sch B-2a'!J51-'Sch B-2b'!J51-'Sch B-2c'!J51</f>
        <v>0</v>
      </c>
      <c r="K50" s="909">
        <f>'Sch B-2a'!K51-'Sch B-2b'!K51-'Sch B-2c'!K51</f>
        <v>0</v>
      </c>
      <c r="L50" s="909">
        <f>'Sch B-2a'!L51-'Sch B-2b'!L51-'Sch B-2c'!L51</f>
        <v>0</v>
      </c>
      <c r="M50" s="909">
        <f>'Sch B-2a'!M51-'Sch B-2b'!M51-'Sch B-2c'!M51</f>
        <v>0</v>
      </c>
      <c r="N50" s="909">
        <f>'Sch B-2a'!N51-'Sch B-2b'!N51-'Sch B-2c'!N51</f>
        <v>0</v>
      </c>
      <c r="O50" s="910">
        <f t="shared" si="0"/>
        <v>0</v>
      </c>
      <c r="P50" s="914"/>
      <c r="Q50" s="912">
        <f t="shared" si="1"/>
        <v>0</v>
      </c>
      <c r="R50" s="913">
        <v>0.7</v>
      </c>
      <c r="S50" s="912">
        <f t="shared" si="2"/>
        <v>0</v>
      </c>
    </row>
    <row r="51" spans="1:19" ht="15" customHeight="1" x14ac:dyDescent="0.2">
      <c r="A51" s="890" t="s">
        <v>576</v>
      </c>
      <c r="B51" s="678" t="s">
        <v>570</v>
      </c>
      <c r="C51" s="909">
        <f>'Sch B-2a'!C52-'Sch B-2b'!C52-'Sch B-2c'!C52</f>
        <v>0</v>
      </c>
      <c r="D51" s="909">
        <f>'Sch B-2a'!D52-'Sch B-2b'!D52-'Sch B-2c'!D52</f>
        <v>0</v>
      </c>
      <c r="E51" s="909">
        <f>'Sch B-2a'!E52-'Sch B-2b'!E52-'Sch B-2c'!E52</f>
        <v>0</v>
      </c>
      <c r="F51" s="909">
        <f>'Sch B-2a'!F52-'Sch B-2b'!F52-'Sch B-2c'!F52</f>
        <v>0</v>
      </c>
      <c r="G51" s="909">
        <f>'Sch B-2a'!G52-'Sch B-2b'!G52-'Sch B-2c'!G52</f>
        <v>0</v>
      </c>
      <c r="H51" s="909">
        <f>'Sch B-2a'!H52-'Sch B-2b'!H52-'Sch B-2c'!H52</f>
        <v>0</v>
      </c>
      <c r="I51" s="909">
        <f>'Sch B-2a'!I52-'Sch B-2b'!I52-'Sch B-2c'!I52</f>
        <v>0</v>
      </c>
      <c r="J51" s="909">
        <f>'Sch B-2a'!J52-'Sch B-2b'!J52-'Sch B-2c'!J52</f>
        <v>0</v>
      </c>
      <c r="K51" s="909">
        <f>'Sch B-2a'!K52-'Sch B-2b'!K52-'Sch B-2c'!K52</f>
        <v>0</v>
      </c>
      <c r="L51" s="909">
        <f>'Sch B-2a'!L52-'Sch B-2b'!L52-'Sch B-2c'!L52</f>
        <v>0</v>
      </c>
      <c r="M51" s="909">
        <f>'Sch B-2a'!M52-'Sch B-2b'!M52-'Sch B-2c'!M52</f>
        <v>0</v>
      </c>
      <c r="N51" s="909">
        <f>'Sch B-2a'!N52-'Sch B-2b'!N52-'Sch B-2c'!N52</f>
        <v>0</v>
      </c>
      <c r="O51" s="910">
        <f t="shared" si="0"/>
        <v>0</v>
      </c>
      <c r="P51" s="914"/>
      <c r="Q51" s="912">
        <f t="shared" si="1"/>
        <v>0</v>
      </c>
      <c r="R51" s="913">
        <v>0.65</v>
      </c>
      <c r="S51" s="912">
        <f t="shared" si="2"/>
        <v>0</v>
      </c>
    </row>
    <row r="52" spans="1:19" ht="15" customHeight="1" x14ac:dyDescent="0.2">
      <c r="A52" s="890" t="s">
        <v>577</v>
      </c>
      <c r="B52" s="678" t="s">
        <v>568</v>
      </c>
      <c r="C52" s="909">
        <f>'Sch B-2a'!C53-'Sch B-2b'!C53-'Sch B-2c'!C53</f>
        <v>0</v>
      </c>
      <c r="D52" s="909">
        <f>'Sch B-2a'!D53-'Sch B-2b'!D53-'Sch B-2c'!D53</f>
        <v>0</v>
      </c>
      <c r="E52" s="909">
        <f>'Sch B-2a'!E53-'Sch B-2b'!E53-'Sch B-2c'!E53</f>
        <v>0</v>
      </c>
      <c r="F52" s="909">
        <f>'Sch B-2a'!F53-'Sch B-2b'!F53-'Sch B-2c'!F53</f>
        <v>0</v>
      </c>
      <c r="G52" s="909">
        <f>'Sch B-2a'!G53-'Sch B-2b'!G53-'Sch B-2c'!G53</f>
        <v>0</v>
      </c>
      <c r="H52" s="909">
        <f>'Sch B-2a'!H53-'Sch B-2b'!H53-'Sch B-2c'!H53</f>
        <v>0</v>
      </c>
      <c r="I52" s="909">
        <f>'Sch B-2a'!I53-'Sch B-2b'!I53-'Sch B-2c'!I53</f>
        <v>0</v>
      </c>
      <c r="J52" s="909">
        <f>'Sch B-2a'!J53-'Sch B-2b'!J53-'Sch B-2c'!J53</f>
        <v>0</v>
      </c>
      <c r="K52" s="909">
        <f>'Sch B-2a'!K53-'Sch B-2b'!K53-'Sch B-2c'!K53</f>
        <v>0</v>
      </c>
      <c r="L52" s="909">
        <f>'Sch B-2a'!L53-'Sch B-2b'!L53-'Sch B-2c'!L53</f>
        <v>0</v>
      </c>
      <c r="M52" s="909">
        <f>'Sch B-2a'!M53-'Sch B-2b'!M53-'Sch B-2c'!M53</f>
        <v>0</v>
      </c>
      <c r="N52" s="909">
        <f>'Sch B-2a'!N53-'Sch B-2b'!N53-'Sch B-2c'!N53</f>
        <v>0</v>
      </c>
      <c r="O52" s="910">
        <f t="shared" si="0"/>
        <v>0</v>
      </c>
      <c r="P52" s="914"/>
      <c r="Q52" s="912">
        <f t="shared" si="1"/>
        <v>0</v>
      </c>
      <c r="R52" s="913">
        <v>0.49</v>
      </c>
      <c r="S52" s="912">
        <f t="shared" si="2"/>
        <v>0</v>
      </c>
    </row>
    <row r="53" spans="1:19" ht="15" customHeight="1" x14ac:dyDescent="0.2">
      <c r="A53" s="890" t="s">
        <v>578</v>
      </c>
      <c r="B53" s="678" t="s">
        <v>570</v>
      </c>
      <c r="C53" s="909">
        <f>'Sch B-2a'!C54-'Sch B-2b'!C54-'Sch B-2c'!C54</f>
        <v>0</v>
      </c>
      <c r="D53" s="909">
        <f>'Sch B-2a'!D54-'Sch B-2b'!D54-'Sch B-2c'!D54</f>
        <v>0</v>
      </c>
      <c r="E53" s="909">
        <f>'Sch B-2a'!E54-'Sch B-2b'!E54-'Sch B-2c'!E54</f>
        <v>0</v>
      </c>
      <c r="F53" s="909">
        <f>'Sch B-2a'!F54-'Sch B-2b'!F54-'Sch B-2c'!F54</f>
        <v>0</v>
      </c>
      <c r="G53" s="909">
        <f>'Sch B-2a'!G54-'Sch B-2b'!G54-'Sch B-2c'!G54</f>
        <v>0</v>
      </c>
      <c r="H53" s="909">
        <f>'Sch B-2a'!H54-'Sch B-2b'!H54-'Sch B-2c'!H54</f>
        <v>0</v>
      </c>
      <c r="I53" s="909">
        <f>'Sch B-2a'!I54-'Sch B-2b'!I54-'Sch B-2c'!I54</f>
        <v>0</v>
      </c>
      <c r="J53" s="909">
        <f>'Sch B-2a'!J54-'Sch B-2b'!J54-'Sch B-2c'!J54</f>
        <v>0</v>
      </c>
      <c r="K53" s="909">
        <f>'Sch B-2a'!K54-'Sch B-2b'!K54-'Sch B-2c'!K54</f>
        <v>0</v>
      </c>
      <c r="L53" s="909">
        <f>'Sch B-2a'!L54-'Sch B-2b'!L54-'Sch B-2c'!L54</f>
        <v>0</v>
      </c>
      <c r="M53" s="909">
        <f>'Sch B-2a'!M54-'Sch B-2b'!M54-'Sch B-2c'!M54</f>
        <v>0</v>
      </c>
      <c r="N53" s="909">
        <f>'Sch B-2a'!N54-'Sch B-2b'!N54-'Sch B-2c'!N54</f>
        <v>0</v>
      </c>
      <c r="O53" s="910">
        <f t="shared" si="0"/>
        <v>0</v>
      </c>
      <c r="P53" s="910">
        <f>'Sch B-2b'!O58</f>
        <v>0</v>
      </c>
      <c r="Q53" s="912">
        <f t="shared" si="1"/>
        <v>0</v>
      </c>
      <c r="R53" s="913">
        <v>0.45</v>
      </c>
      <c r="S53" s="912">
        <f t="shared" si="2"/>
        <v>0</v>
      </c>
    </row>
    <row r="54" spans="1:19" ht="15" customHeight="1" x14ac:dyDescent="0.2">
      <c r="A54" s="891"/>
      <c r="B54" s="886" t="s">
        <v>1540</v>
      </c>
      <c r="C54" s="909">
        <f>'Sch B-2a'!C55-'Sch B-2b'!C55-'Sch B-2c'!C55</f>
        <v>0</v>
      </c>
      <c r="D54" s="909">
        <f>'Sch B-2a'!D55-'Sch B-2b'!D55-'Sch B-2c'!D55</f>
        <v>0</v>
      </c>
      <c r="E54" s="909">
        <f>'Sch B-2a'!E55-'Sch B-2b'!E55-'Sch B-2c'!E55</f>
        <v>0</v>
      </c>
      <c r="F54" s="909">
        <f>'Sch B-2a'!F55-'Sch B-2b'!F55-'Sch B-2c'!F55</f>
        <v>0</v>
      </c>
      <c r="G54" s="909">
        <f>'Sch B-2a'!G55-'Sch B-2b'!G55-'Sch B-2c'!G55</f>
        <v>0</v>
      </c>
      <c r="H54" s="909">
        <f>'Sch B-2a'!H55-'Sch B-2b'!H55-'Sch B-2c'!H55</f>
        <v>0</v>
      </c>
      <c r="I54" s="909">
        <f>'Sch B-2a'!I55-'Sch B-2b'!I55-'Sch B-2c'!I55</f>
        <v>0</v>
      </c>
      <c r="J54" s="909">
        <f>'Sch B-2a'!J55-'Sch B-2b'!J55-'Sch B-2c'!J55</f>
        <v>0</v>
      </c>
      <c r="K54" s="909">
        <f>'Sch B-2a'!K55-'Sch B-2b'!K55-'Sch B-2c'!K55</f>
        <v>0</v>
      </c>
      <c r="L54" s="909">
        <f>'Sch B-2a'!L55-'Sch B-2b'!L55-'Sch B-2c'!L55</f>
        <v>0</v>
      </c>
      <c r="M54" s="909">
        <f>'Sch B-2a'!M55-'Sch B-2b'!M55-'Sch B-2c'!M55</f>
        <v>0</v>
      </c>
      <c r="N54" s="909">
        <f>'Sch B-2a'!N55-'Sch B-2b'!N55-'Sch B-2c'!N55</f>
        <v>0</v>
      </c>
      <c r="O54" s="910">
        <f t="shared" si="0"/>
        <v>0</v>
      </c>
      <c r="P54" s="914"/>
      <c r="Q54" s="912">
        <f t="shared" si="1"/>
        <v>0</v>
      </c>
      <c r="R54" s="913">
        <v>1</v>
      </c>
      <c r="S54" s="912">
        <f t="shared" si="2"/>
        <v>0</v>
      </c>
    </row>
    <row r="55" spans="1:19" ht="15" customHeight="1" x14ac:dyDescent="0.2">
      <c r="A55" s="891" t="s">
        <v>580</v>
      </c>
      <c r="B55" s="14" t="s">
        <v>581</v>
      </c>
      <c r="C55" s="909">
        <f>'Sch B-2a'!C56-'Sch B-2b'!C56-'Sch B-2c'!C56</f>
        <v>0</v>
      </c>
      <c r="D55" s="909">
        <f>'Sch B-2a'!D56-'Sch B-2b'!D56-'Sch B-2c'!D56</f>
        <v>0</v>
      </c>
      <c r="E55" s="909">
        <f>'Sch B-2a'!E56-'Sch B-2b'!E56-'Sch B-2c'!E56</f>
        <v>0</v>
      </c>
      <c r="F55" s="909">
        <f>'Sch B-2a'!F56-'Sch B-2b'!F56-'Sch B-2c'!F56</f>
        <v>0</v>
      </c>
      <c r="G55" s="909">
        <f>'Sch B-2a'!G56-'Sch B-2b'!G56-'Sch B-2c'!G56</f>
        <v>0</v>
      </c>
      <c r="H55" s="909">
        <f>'Sch B-2a'!H56-'Sch B-2b'!H56-'Sch B-2c'!H56</f>
        <v>0</v>
      </c>
      <c r="I55" s="909">
        <f>'Sch B-2a'!I56-'Sch B-2b'!I56-'Sch B-2c'!I56</f>
        <v>0</v>
      </c>
      <c r="J55" s="909">
        <f>'Sch B-2a'!J56-'Sch B-2b'!J56-'Sch B-2c'!J56</f>
        <v>0</v>
      </c>
      <c r="K55" s="909">
        <f>'Sch B-2a'!K56-'Sch B-2b'!K56-'Sch B-2c'!K56</f>
        <v>0</v>
      </c>
      <c r="L55" s="909">
        <f>'Sch B-2a'!L56-'Sch B-2b'!L56-'Sch B-2c'!L56</f>
        <v>0</v>
      </c>
      <c r="M55" s="909">
        <f>'Sch B-2a'!M56-'Sch B-2b'!M56-'Sch B-2c'!M56</f>
        <v>0</v>
      </c>
      <c r="N55" s="909">
        <f>'Sch B-2a'!N56-'Sch B-2b'!N56-'Sch B-2c'!N56</f>
        <v>0</v>
      </c>
      <c r="O55" s="910">
        <f t="shared" si="0"/>
        <v>0</v>
      </c>
      <c r="P55" s="914"/>
      <c r="Q55" s="912">
        <f t="shared" si="1"/>
        <v>0</v>
      </c>
      <c r="R55" s="913">
        <v>0.45</v>
      </c>
      <c r="S55" s="912">
        <f t="shared" si="2"/>
        <v>0</v>
      </c>
    </row>
    <row r="56" spans="1:19" ht="15" customHeight="1" x14ac:dyDescent="0.2">
      <c r="A56" s="891"/>
      <c r="B56" s="14" t="s">
        <v>663</v>
      </c>
      <c r="C56" s="909">
        <f>'Sch B-2a'!C57-'Sch B-2b'!C57-'Sch B-2c'!C57</f>
        <v>0</v>
      </c>
      <c r="D56" s="909">
        <f>'Sch B-2a'!D57-'Sch B-2b'!D57-'Sch B-2c'!D57</f>
        <v>0</v>
      </c>
      <c r="E56" s="909">
        <f>'Sch B-2a'!E57-'Sch B-2b'!E57-'Sch B-2c'!E57</f>
        <v>0</v>
      </c>
      <c r="F56" s="909">
        <f>'Sch B-2a'!F57-'Sch B-2b'!F57-'Sch B-2c'!F57</f>
        <v>0</v>
      </c>
      <c r="G56" s="909">
        <f>'Sch B-2a'!G57-'Sch B-2b'!G57-'Sch B-2c'!G57</f>
        <v>0</v>
      </c>
      <c r="H56" s="909">
        <f>'Sch B-2a'!H57-'Sch B-2b'!H57-'Sch B-2c'!H57</f>
        <v>0</v>
      </c>
      <c r="I56" s="909">
        <f>'Sch B-2a'!I57-'Sch B-2b'!I57-'Sch B-2c'!I57</f>
        <v>0</v>
      </c>
      <c r="J56" s="909">
        <f>'Sch B-2a'!J57-'Sch B-2b'!J57-'Sch B-2c'!J57</f>
        <v>0</v>
      </c>
      <c r="K56" s="909">
        <f>'Sch B-2a'!K57-'Sch B-2b'!K57-'Sch B-2c'!K57</f>
        <v>0</v>
      </c>
      <c r="L56" s="909">
        <f>'Sch B-2a'!L57-'Sch B-2b'!L57-'Sch B-2c'!L57</f>
        <v>0</v>
      </c>
      <c r="M56" s="909">
        <f>'Sch B-2a'!M57-'Sch B-2b'!M57-'Sch B-2c'!M57</f>
        <v>0</v>
      </c>
      <c r="N56" s="909">
        <f>'Sch B-2a'!N57-'Sch B-2b'!N57-'Sch B-2c'!N57</f>
        <v>0</v>
      </c>
      <c r="O56" s="910">
        <f t="shared" si="0"/>
        <v>0</v>
      </c>
      <c r="P56" s="915"/>
      <c r="Q56" s="912">
        <f t="shared" si="1"/>
        <v>0</v>
      </c>
      <c r="R56" s="913"/>
      <c r="S56" s="32"/>
    </row>
    <row r="57" spans="1:19" ht="15" customHeight="1" thickBot="1" x14ac:dyDescent="0.25">
      <c r="B57" s="678" t="s">
        <v>471</v>
      </c>
      <c r="C57" s="916">
        <f>SUM(C6:C56)</f>
        <v>0</v>
      </c>
      <c r="D57" s="916">
        <f t="shared" ref="D57:Q57" si="3">SUM(D6:D56)</f>
        <v>0</v>
      </c>
      <c r="E57" s="916">
        <f t="shared" si="3"/>
        <v>0</v>
      </c>
      <c r="F57" s="916">
        <f t="shared" si="3"/>
        <v>0</v>
      </c>
      <c r="G57" s="916">
        <f t="shared" si="3"/>
        <v>0</v>
      </c>
      <c r="H57" s="916">
        <f t="shared" si="3"/>
        <v>0</v>
      </c>
      <c r="I57" s="916">
        <f t="shared" si="3"/>
        <v>0</v>
      </c>
      <c r="J57" s="916">
        <f t="shared" si="3"/>
        <v>0</v>
      </c>
      <c r="K57" s="916">
        <f t="shared" si="3"/>
        <v>0</v>
      </c>
      <c r="L57" s="916">
        <f t="shared" si="3"/>
        <v>0</v>
      </c>
      <c r="M57" s="916">
        <f t="shared" si="3"/>
        <v>0</v>
      </c>
      <c r="N57" s="916">
        <f t="shared" si="3"/>
        <v>0</v>
      </c>
      <c r="O57" s="916">
        <f t="shared" si="3"/>
        <v>0</v>
      </c>
      <c r="P57" s="916">
        <f t="shared" si="3"/>
        <v>0</v>
      </c>
      <c r="Q57" s="916">
        <f t="shared" si="3"/>
        <v>0</v>
      </c>
      <c r="R57" s="454"/>
      <c r="S57" s="916">
        <f>SUM(S6:S55)</f>
        <v>0</v>
      </c>
    </row>
    <row r="58" spans="1:19" ht="15" customHeight="1" thickTop="1" thickBot="1" x14ac:dyDescent="0.25">
      <c r="B58" s="678"/>
      <c r="C58" s="917"/>
      <c r="D58" s="917"/>
      <c r="E58" s="917"/>
      <c r="F58" s="917"/>
      <c r="G58" s="917"/>
      <c r="H58" s="917"/>
      <c r="I58" s="917"/>
      <c r="J58" s="917"/>
      <c r="K58" s="917"/>
      <c r="L58" s="917"/>
      <c r="M58" s="917"/>
      <c r="N58" s="917"/>
      <c r="O58" s="917"/>
      <c r="P58" s="917"/>
      <c r="Q58" s="917"/>
      <c r="R58" s="454"/>
      <c r="S58" s="917"/>
    </row>
    <row r="59" spans="1:19" ht="15" customHeight="1" thickTop="1" thickBot="1" x14ac:dyDescent="0.25">
      <c r="B59" s="678" t="s">
        <v>1442</v>
      </c>
      <c r="C59" s="32"/>
      <c r="D59" s="32"/>
      <c r="E59" s="32"/>
      <c r="F59" s="32"/>
      <c r="G59" s="32"/>
      <c r="H59" s="32"/>
      <c r="I59" s="32"/>
      <c r="J59" s="32"/>
      <c r="K59" s="32"/>
      <c r="L59" s="32"/>
      <c r="M59" s="32"/>
      <c r="N59" s="32"/>
      <c r="O59" s="32"/>
      <c r="P59" s="32"/>
      <c r="Q59" s="32"/>
      <c r="R59" s="454"/>
      <c r="S59" s="918" t="e">
        <f>ROUND(S57/(Q57-Q56),4)</f>
        <v>#DIV/0!</v>
      </c>
    </row>
    <row r="60" spans="1:19" ht="15" customHeight="1" thickTop="1" x14ac:dyDescent="0.2"/>
    <row r="61" spans="1:19" ht="15" customHeight="1" x14ac:dyDescent="0.2">
      <c r="P61" s="154" t="s">
        <v>1563</v>
      </c>
      <c r="Q61" s="155">
        <f>+'Sch B-1'!D20</f>
        <v>0</v>
      </c>
    </row>
    <row r="62" spans="1:19" ht="15" customHeight="1" x14ac:dyDescent="0.2">
      <c r="P62" s="154" t="s">
        <v>469</v>
      </c>
      <c r="Q62" s="155">
        <f>+Q61-Q57</f>
        <v>0</v>
      </c>
    </row>
  </sheetData>
  <sheetProtection algorithmName="SHA-512" hashValue="uZ6PBDuiXAGe/RLUL6aHewwzkL5zD7f13PtApK6Hsng8+iHTWAJ8RMM7Hy6hGgJqPJ3lwvPy07caWeECC6rjTA==" saltValue="xyd74yVdh5hZqpq1nJky1g==" spinCount="100000" sheet="1" objects="1" scenarios="1"/>
  <printOptions horizontalCentered="1"/>
  <pageMargins left="0.5" right="0.5" top="0.5" bottom="0.5" header="0.5" footer="0.5"/>
  <pageSetup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723F0-FD35-4760-BD23-24BFB11C8B21}">
  <sheetPr>
    <pageSetUpPr fitToPage="1"/>
  </sheetPr>
  <dimension ref="A1:O61"/>
  <sheetViews>
    <sheetView zoomScaleNormal="100" workbookViewId="0"/>
  </sheetViews>
  <sheetFormatPr defaultColWidth="10" defaultRowHeight="15" x14ac:dyDescent="0.2"/>
  <cols>
    <col min="1" max="1" width="6.125" style="11" customWidth="1"/>
    <col min="2" max="2" width="43.5" style="11" customWidth="1"/>
    <col min="3" max="14" width="7.75" style="11" customWidth="1"/>
    <col min="15" max="15" width="8.875" style="11" bestFit="1" customWidth="1"/>
    <col min="16" max="16384" width="10" style="11"/>
  </cols>
  <sheetData>
    <row r="1" spans="1:15" ht="15" customHeight="1" x14ac:dyDescent="0.25">
      <c r="A1" s="1" t="str">
        <f>CONCATENATE("Schedule ",Cklist!$A14," - ",Cklist!$B14)</f>
        <v>Schedule B-2a - Case Mix Census Data</v>
      </c>
      <c r="B1" s="66"/>
      <c r="C1" s="66"/>
      <c r="D1" s="66"/>
      <c r="E1" s="66"/>
      <c r="F1" s="66"/>
      <c r="G1" s="66"/>
      <c r="H1" s="66"/>
      <c r="I1" s="66"/>
      <c r="J1" s="66"/>
      <c r="K1" s="66"/>
      <c r="N1" s="1129" t="s">
        <v>2</v>
      </c>
      <c r="O1" s="1130"/>
    </row>
    <row r="2" spans="1:15" s="32" customFormat="1" ht="15" customHeight="1" x14ac:dyDescent="0.2">
      <c r="A2" s="4" t="str">
        <f>'Sch A'!$A$2</f>
        <v>SFN 137 (Rev. 04-24)</v>
      </c>
      <c r="B2" s="104"/>
      <c r="C2" s="104"/>
      <c r="D2" s="104"/>
      <c r="E2" s="104"/>
      <c r="F2" s="104"/>
      <c r="G2" s="104"/>
      <c r="H2" s="104"/>
      <c r="I2" s="104"/>
      <c r="J2" s="876"/>
      <c r="K2" s="876"/>
      <c r="L2" s="876"/>
      <c r="M2" s="876"/>
      <c r="N2" s="1131" t="s">
        <v>3</v>
      </c>
      <c r="O2" s="1132">
        <f>'Sch A'!$C$2</f>
        <v>45108</v>
      </c>
    </row>
    <row r="3" spans="1:15" ht="15" customHeight="1" x14ac:dyDescent="0.2">
      <c r="A3" s="1447">
        <f>'Sch A'!$A$5</f>
        <v>0</v>
      </c>
      <c r="B3" s="66"/>
      <c r="C3" s="66"/>
      <c r="D3" s="66"/>
      <c r="E3" s="66"/>
      <c r="F3" s="66"/>
      <c r="G3" s="66"/>
      <c r="H3" s="66"/>
      <c r="I3" s="66"/>
      <c r="J3" s="1135"/>
      <c r="K3" s="1135"/>
      <c r="L3" s="1135"/>
      <c r="M3" s="1135"/>
      <c r="N3" s="1133" t="s">
        <v>4</v>
      </c>
      <c r="O3" s="1134">
        <f>'Sch A'!$C$3</f>
        <v>45473</v>
      </c>
    </row>
    <row r="4" spans="1:15" ht="15" customHeight="1" x14ac:dyDescent="0.2"/>
    <row r="5" spans="1:15" ht="15" customHeight="1" x14ac:dyDescent="0.2">
      <c r="A5" s="908" t="s">
        <v>15</v>
      </c>
      <c r="B5" s="51"/>
      <c r="C5" s="51"/>
      <c r="D5" s="51"/>
      <c r="E5" s="51"/>
      <c r="F5" s="51"/>
      <c r="G5" s="51"/>
      <c r="H5" s="51"/>
      <c r="I5" s="51"/>
      <c r="J5" s="51"/>
      <c r="K5" s="51"/>
      <c r="L5" s="51"/>
      <c r="M5" s="51"/>
      <c r="N5" s="51"/>
      <c r="O5" s="1003"/>
    </row>
    <row r="6" spans="1:15" s="48" customFormat="1" ht="15" customHeight="1" x14ac:dyDescent="0.2">
      <c r="A6" s="126" t="s">
        <v>515</v>
      </c>
      <c r="B6" s="127" t="s">
        <v>646</v>
      </c>
      <c r="C6" s="128" t="s">
        <v>647</v>
      </c>
      <c r="D6" s="128" t="s">
        <v>648</v>
      </c>
      <c r="E6" s="128" t="s">
        <v>649</v>
      </c>
      <c r="F6" s="128" t="s">
        <v>650</v>
      </c>
      <c r="G6" s="128" t="s">
        <v>651</v>
      </c>
      <c r="H6" s="128" t="s">
        <v>652</v>
      </c>
      <c r="I6" s="128" t="s">
        <v>653</v>
      </c>
      <c r="J6" s="128" t="s">
        <v>654</v>
      </c>
      <c r="K6" s="128" t="s">
        <v>655</v>
      </c>
      <c r="L6" s="128" t="s">
        <v>656</v>
      </c>
      <c r="M6" s="128" t="s">
        <v>657</v>
      </c>
      <c r="N6" s="128" t="s">
        <v>658</v>
      </c>
      <c r="O6" s="128" t="s">
        <v>659</v>
      </c>
    </row>
    <row r="7" spans="1:15" ht="15" customHeight="1" x14ac:dyDescent="0.2">
      <c r="A7" s="70" t="s">
        <v>517</v>
      </c>
      <c r="B7" s="28" t="s">
        <v>518</v>
      </c>
      <c r="C7" s="1150"/>
      <c r="D7" s="1150"/>
      <c r="E7" s="1150"/>
      <c r="F7" s="1150"/>
      <c r="G7" s="1150"/>
      <c r="H7" s="1150"/>
      <c r="I7" s="1150"/>
      <c r="J7" s="1150"/>
      <c r="K7" s="1150"/>
      <c r="L7" s="1150"/>
      <c r="M7" s="1150"/>
      <c r="N7" s="1150"/>
      <c r="O7" s="1151">
        <f t="shared" ref="O7:O30" si="0">SUM(C7:N7)</f>
        <v>0</v>
      </c>
    </row>
    <row r="8" spans="1:15" ht="15" customHeight="1" x14ac:dyDescent="0.2">
      <c r="A8" s="70" t="s">
        <v>519</v>
      </c>
      <c r="B8" s="28" t="s">
        <v>518</v>
      </c>
      <c r="C8" s="1150"/>
      <c r="D8" s="1150"/>
      <c r="E8" s="1150"/>
      <c r="F8" s="1150"/>
      <c r="G8" s="1150"/>
      <c r="H8" s="1150"/>
      <c r="I8" s="1150"/>
      <c r="J8" s="1150"/>
      <c r="K8" s="1150"/>
      <c r="L8" s="1150"/>
      <c r="M8" s="1150"/>
      <c r="N8" s="1150"/>
      <c r="O8" s="1151">
        <f t="shared" si="0"/>
        <v>0</v>
      </c>
    </row>
    <row r="9" spans="1:15" ht="15" customHeight="1" x14ac:dyDescent="0.2">
      <c r="A9" s="70" t="s">
        <v>520</v>
      </c>
      <c r="B9" s="28" t="s">
        <v>518</v>
      </c>
      <c r="C9" s="1150"/>
      <c r="D9" s="1150"/>
      <c r="E9" s="1150"/>
      <c r="F9" s="1150"/>
      <c r="G9" s="1150"/>
      <c r="H9" s="1150"/>
      <c r="I9" s="1150"/>
      <c r="J9" s="1150"/>
      <c r="K9" s="1150"/>
      <c r="L9" s="1150"/>
      <c r="M9" s="1150"/>
      <c r="N9" s="1150"/>
      <c r="O9" s="1151">
        <f t="shared" si="0"/>
        <v>0</v>
      </c>
    </row>
    <row r="10" spans="1:15" ht="15" customHeight="1" x14ac:dyDescent="0.2">
      <c r="A10" s="70" t="s">
        <v>521</v>
      </c>
      <c r="B10" s="28" t="s">
        <v>518</v>
      </c>
      <c r="C10" s="1150"/>
      <c r="D10" s="1150"/>
      <c r="E10" s="1150"/>
      <c r="F10" s="1150"/>
      <c r="G10" s="1150"/>
      <c r="H10" s="1150"/>
      <c r="I10" s="1150"/>
      <c r="J10" s="1150"/>
      <c r="K10" s="1150"/>
      <c r="L10" s="1150"/>
      <c r="M10" s="1150"/>
      <c r="N10" s="1150"/>
      <c r="O10" s="1151">
        <f t="shared" si="0"/>
        <v>0</v>
      </c>
    </row>
    <row r="11" spans="1:15" ht="15" customHeight="1" x14ac:dyDescent="0.2">
      <c r="A11" s="70" t="s">
        <v>522</v>
      </c>
      <c r="B11" s="28" t="s">
        <v>518</v>
      </c>
      <c r="C11" s="1150"/>
      <c r="D11" s="1150"/>
      <c r="E11" s="1150"/>
      <c r="F11" s="1150"/>
      <c r="G11" s="1150"/>
      <c r="H11" s="1150"/>
      <c r="I11" s="1150"/>
      <c r="J11" s="1150"/>
      <c r="K11" s="1150"/>
      <c r="L11" s="1150"/>
      <c r="M11" s="1150"/>
      <c r="N11" s="1150"/>
      <c r="O11" s="1151">
        <f t="shared" si="0"/>
        <v>0</v>
      </c>
    </row>
    <row r="12" spans="1:15" ht="15" customHeight="1" x14ac:dyDescent="0.2">
      <c r="A12" s="70" t="s">
        <v>523</v>
      </c>
      <c r="B12" s="28" t="s">
        <v>524</v>
      </c>
      <c r="C12" s="1150"/>
      <c r="D12" s="1150"/>
      <c r="E12" s="1150"/>
      <c r="F12" s="1150"/>
      <c r="G12" s="1150"/>
      <c r="H12" s="1150"/>
      <c r="I12" s="1150"/>
      <c r="J12" s="1150"/>
      <c r="K12" s="1150"/>
      <c r="L12" s="1150"/>
      <c r="M12" s="1150"/>
      <c r="N12" s="1150"/>
      <c r="O12" s="1151">
        <f t="shared" si="0"/>
        <v>0</v>
      </c>
    </row>
    <row r="13" spans="1:15" ht="15" customHeight="1" x14ac:dyDescent="0.2">
      <c r="A13" s="70" t="s">
        <v>525</v>
      </c>
      <c r="B13" s="28" t="s">
        <v>526</v>
      </c>
      <c r="C13" s="1150"/>
      <c r="D13" s="1150"/>
      <c r="E13" s="1150"/>
      <c r="F13" s="1150"/>
      <c r="G13" s="1150"/>
      <c r="H13" s="1150"/>
      <c r="I13" s="1150"/>
      <c r="J13" s="1150"/>
      <c r="K13" s="1150"/>
      <c r="L13" s="1150"/>
      <c r="M13" s="1150"/>
      <c r="N13" s="1150"/>
      <c r="O13" s="1151">
        <f t="shared" si="0"/>
        <v>0</v>
      </c>
    </row>
    <row r="14" spans="1:15" ht="15" customHeight="1" x14ac:dyDescent="0.2">
      <c r="A14" s="70" t="s">
        <v>527</v>
      </c>
      <c r="B14" s="28" t="s">
        <v>528</v>
      </c>
      <c r="C14" s="1150"/>
      <c r="D14" s="1150"/>
      <c r="E14" s="1150"/>
      <c r="F14" s="1150"/>
      <c r="G14" s="1150"/>
      <c r="H14" s="1150"/>
      <c r="I14" s="1150"/>
      <c r="J14" s="1150"/>
      <c r="K14" s="1150"/>
      <c r="L14" s="1150"/>
      <c r="M14" s="1150"/>
      <c r="N14" s="1150"/>
      <c r="O14" s="1151">
        <f t="shared" si="0"/>
        <v>0</v>
      </c>
    </row>
    <row r="15" spans="1:15" ht="15" customHeight="1" x14ac:dyDescent="0.2">
      <c r="A15" s="70" t="s">
        <v>529</v>
      </c>
      <c r="B15" s="28" t="s">
        <v>530</v>
      </c>
      <c r="C15" s="1150"/>
      <c r="D15" s="1150"/>
      <c r="E15" s="1150"/>
      <c r="F15" s="1150"/>
      <c r="G15" s="1150"/>
      <c r="H15" s="1150"/>
      <c r="I15" s="1150"/>
      <c r="J15" s="1150"/>
      <c r="K15" s="1150"/>
      <c r="L15" s="1150"/>
      <c r="M15" s="1150"/>
      <c r="N15" s="1150"/>
      <c r="O15" s="1151">
        <f t="shared" si="0"/>
        <v>0</v>
      </c>
    </row>
    <row r="16" spans="1:15" ht="15" customHeight="1" x14ac:dyDescent="0.2">
      <c r="A16" s="70" t="s">
        <v>531</v>
      </c>
      <c r="B16" s="28" t="s">
        <v>532</v>
      </c>
      <c r="C16" s="1150"/>
      <c r="D16" s="1150"/>
      <c r="E16" s="1150"/>
      <c r="F16" s="1150"/>
      <c r="G16" s="1150"/>
      <c r="H16" s="1150"/>
      <c r="I16" s="1150"/>
      <c r="J16" s="1150"/>
      <c r="K16" s="1150"/>
      <c r="L16" s="1150"/>
      <c r="M16" s="1150"/>
      <c r="N16" s="1150"/>
      <c r="O16" s="1151">
        <f t="shared" si="0"/>
        <v>0</v>
      </c>
    </row>
    <row r="17" spans="1:15" ht="15" customHeight="1" x14ac:dyDescent="0.2">
      <c r="A17" s="70" t="s">
        <v>533</v>
      </c>
      <c r="B17" s="28" t="s">
        <v>530</v>
      </c>
      <c r="C17" s="1150"/>
      <c r="D17" s="1150"/>
      <c r="E17" s="1150"/>
      <c r="F17" s="1150"/>
      <c r="G17" s="1150"/>
      <c r="H17" s="1150"/>
      <c r="I17" s="1150"/>
      <c r="J17" s="1150"/>
      <c r="K17" s="1150"/>
      <c r="L17" s="1150"/>
      <c r="M17" s="1150"/>
      <c r="N17" s="1150"/>
      <c r="O17" s="1151">
        <f t="shared" si="0"/>
        <v>0</v>
      </c>
    </row>
    <row r="18" spans="1:15" ht="15" customHeight="1" x14ac:dyDescent="0.2">
      <c r="A18" s="70" t="s">
        <v>534</v>
      </c>
      <c r="B18" s="28" t="s">
        <v>532</v>
      </c>
      <c r="C18" s="1150"/>
      <c r="D18" s="1150"/>
      <c r="E18" s="1150"/>
      <c r="F18" s="1150"/>
      <c r="G18" s="1150"/>
      <c r="H18" s="1150"/>
      <c r="I18" s="1150"/>
      <c r="J18" s="1150"/>
      <c r="K18" s="1150"/>
      <c r="L18" s="1150"/>
      <c r="M18" s="1150"/>
      <c r="N18" s="1150"/>
      <c r="O18" s="1151">
        <f t="shared" si="0"/>
        <v>0</v>
      </c>
    </row>
    <row r="19" spans="1:15" ht="15" customHeight="1" x14ac:dyDescent="0.2">
      <c r="A19" s="70" t="s">
        <v>535</v>
      </c>
      <c r="B19" s="28" t="s">
        <v>530</v>
      </c>
      <c r="C19" s="1150"/>
      <c r="D19" s="1150"/>
      <c r="E19" s="1150"/>
      <c r="F19" s="1150"/>
      <c r="G19" s="1150"/>
      <c r="H19" s="1150"/>
      <c r="I19" s="1150"/>
      <c r="J19" s="1150"/>
      <c r="K19" s="1150"/>
      <c r="L19" s="1150"/>
      <c r="M19" s="1150"/>
      <c r="N19" s="1150"/>
      <c r="O19" s="1151">
        <f t="shared" si="0"/>
        <v>0</v>
      </c>
    </row>
    <row r="20" spans="1:15" ht="15" customHeight="1" x14ac:dyDescent="0.2">
      <c r="A20" s="70" t="s">
        <v>536</v>
      </c>
      <c r="B20" s="28" t="s">
        <v>532</v>
      </c>
      <c r="C20" s="1150"/>
      <c r="D20" s="1150"/>
      <c r="E20" s="1150"/>
      <c r="F20" s="1150"/>
      <c r="G20" s="1150"/>
      <c r="H20" s="1150"/>
      <c r="I20" s="1150"/>
      <c r="J20" s="1150"/>
      <c r="K20" s="1150"/>
      <c r="L20" s="1150"/>
      <c r="M20" s="1150"/>
      <c r="N20" s="1150"/>
      <c r="O20" s="1151">
        <f t="shared" si="0"/>
        <v>0</v>
      </c>
    </row>
    <row r="21" spans="1:15" ht="15" customHeight="1" x14ac:dyDescent="0.2">
      <c r="A21" s="70" t="s">
        <v>537</v>
      </c>
      <c r="B21" s="28" t="s">
        <v>530</v>
      </c>
      <c r="C21" s="1150"/>
      <c r="D21" s="1150"/>
      <c r="E21" s="1150"/>
      <c r="F21" s="1150"/>
      <c r="G21" s="1150"/>
      <c r="H21" s="1150"/>
      <c r="I21" s="1150"/>
      <c r="J21" s="1150"/>
      <c r="K21" s="1150"/>
      <c r="L21" s="1150"/>
      <c r="M21" s="1150"/>
      <c r="N21" s="1150"/>
      <c r="O21" s="1151">
        <f t="shared" si="0"/>
        <v>0</v>
      </c>
    </row>
    <row r="22" spans="1:15" ht="15" customHeight="1" x14ac:dyDescent="0.2">
      <c r="A22" s="70" t="s">
        <v>538</v>
      </c>
      <c r="B22" s="28" t="s">
        <v>532</v>
      </c>
      <c r="C22" s="1150"/>
      <c r="D22" s="1150"/>
      <c r="E22" s="1150"/>
      <c r="F22" s="1150"/>
      <c r="G22" s="1150"/>
      <c r="H22" s="1150"/>
      <c r="I22" s="1150"/>
      <c r="J22" s="1150"/>
      <c r="K22" s="1150"/>
      <c r="L22" s="1150"/>
      <c r="M22" s="1150"/>
      <c r="N22" s="1150"/>
      <c r="O22" s="1151">
        <f t="shared" si="0"/>
        <v>0</v>
      </c>
    </row>
    <row r="23" spans="1:15" ht="15" customHeight="1" x14ac:dyDescent="0.2">
      <c r="A23" s="70" t="s">
        <v>539</v>
      </c>
      <c r="B23" s="28" t="s">
        <v>540</v>
      </c>
      <c r="C23" s="1150"/>
      <c r="D23" s="1150"/>
      <c r="E23" s="1150"/>
      <c r="F23" s="1150"/>
      <c r="G23" s="1150"/>
      <c r="H23" s="1150"/>
      <c r="I23" s="1150"/>
      <c r="J23" s="1150"/>
      <c r="K23" s="1150"/>
      <c r="L23" s="1150"/>
      <c r="M23" s="1150"/>
      <c r="N23" s="1150"/>
      <c r="O23" s="1151">
        <f t="shared" si="0"/>
        <v>0</v>
      </c>
    </row>
    <row r="24" spans="1:15" ht="15" customHeight="1" x14ac:dyDescent="0.2">
      <c r="A24" s="70" t="s">
        <v>541</v>
      </c>
      <c r="B24" s="28" t="s">
        <v>542</v>
      </c>
      <c r="C24" s="1150"/>
      <c r="D24" s="1150"/>
      <c r="E24" s="1150"/>
      <c r="F24" s="1150"/>
      <c r="G24" s="1150"/>
      <c r="H24" s="1150"/>
      <c r="I24" s="1150"/>
      <c r="J24" s="1150"/>
      <c r="K24" s="1150"/>
      <c r="L24" s="1150"/>
      <c r="M24" s="1150"/>
      <c r="N24" s="1150"/>
      <c r="O24" s="1151">
        <f t="shared" si="0"/>
        <v>0</v>
      </c>
    </row>
    <row r="25" spans="1:15" ht="15" customHeight="1" x14ac:dyDescent="0.2">
      <c r="A25" s="70" t="s">
        <v>543</v>
      </c>
      <c r="B25" s="28" t="s">
        <v>540</v>
      </c>
      <c r="C25" s="1150"/>
      <c r="D25" s="1150"/>
      <c r="E25" s="1150"/>
      <c r="F25" s="1150"/>
      <c r="G25" s="1150"/>
      <c r="H25" s="1150"/>
      <c r="I25" s="1150"/>
      <c r="J25" s="1150"/>
      <c r="K25" s="1150"/>
      <c r="L25" s="1150"/>
      <c r="M25" s="1150"/>
      <c r="N25" s="1150"/>
      <c r="O25" s="1151">
        <f t="shared" si="0"/>
        <v>0</v>
      </c>
    </row>
    <row r="26" spans="1:15" ht="15" customHeight="1" x14ac:dyDescent="0.2">
      <c r="A26" s="70" t="s">
        <v>544</v>
      </c>
      <c r="B26" s="28" t="s">
        <v>542</v>
      </c>
      <c r="C26" s="1150"/>
      <c r="D26" s="1150"/>
      <c r="E26" s="1150"/>
      <c r="F26" s="1150"/>
      <c r="G26" s="1150"/>
      <c r="H26" s="1150"/>
      <c r="I26" s="1150"/>
      <c r="J26" s="1150"/>
      <c r="K26" s="1150"/>
      <c r="L26" s="1150"/>
      <c r="M26" s="1150"/>
      <c r="N26" s="1150"/>
      <c r="O26" s="1151">
        <f t="shared" si="0"/>
        <v>0</v>
      </c>
    </row>
    <row r="27" spans="1:15" ht="15" customHeight="1" x14ac:dyDescent="0.2">
      <c r="A27" s="70" t="s">
        <v>545</v>
      </c>
      <c r="B27" s="28" t="s">
        <v>540</v>
      </c>
      <c r="C27" s="1150"/>
      <c r="D27" s="1150"/>
      <c r="E27" s="1150"/>
      <c r="F27" s="1150"/>
      <c r="G27" s="1150"/>
      <c r="H27" s="1150"/>
      <c r="I27" s="1150"/>
      <c r="J27" s="1150"/>
      <c r="K27" s="1150"/>
      <c r="L27" s="1150"/>
      <c r="M27" s="1150"/>
      <c r="N27" s="1150"/>
      <c r="O27" s="1151">
        <f t="shared" si="0"/>
        <v>0</v>
      </c>
    </row>
    <row r="28" spans="1:15" ht="15" customHeight="1" x14ac:dyDescent="0.2">
      <c r="A28" s="70" t="s">
        <v>546</v>
      </c>
      <c r="B28" s="28" t="s">
        <v>542</v>
      </c>
      <c r="C28" s="1150"/>
      <c r="D28" s="1150"/>
      <c r="E28" s="1150"/>
      <c r="F28" s="1150"/>
      <c r="G28" s="1150"/>
      <c r="H28" s="1150"/>
      <c r="I28" s="1150"/>
      <c r="J28" s="1150"/>
      <c r="K28" s="1150"/>
      <c r="L28" s="1150"/>
      <c r="M28" s="1150"/>
      <c r="N28" s="1150"/>
      <c r="O28" s="1151">
        <f t="shared" si="0"/>
        <v>0</v>
      </c>
    </row>
    <row r="29" spans="1:15" ht="15" customHeight="1" x14ac:dyDescent="0.2">
      <c r="A29" s="70" t="s">
        <v>547</v>
      </c>
      <c r="B29" s="28" t="s">
        <v>540</v>
      </c>
      <c r="C29" s="1150"/>
      <c r="D29" s="1150"/>
      <c r="E29" s="1150"/>
      <c r="F29" s="1150"/>
      <c r="G29" s="1150"/>
      <c r="H29" s="1150"/>
      <c r="I29" s="1150"/>
      <c r="J29" s="1150"/>
      <c r="K29" s="1150"/>
      <c r="L29" s="1150"/>
      <c r="M29" s="1150"/>
      <c r="N29" s="1150"/>
      <c r="O29" s="1151">
        <f t="shared" si="0"/>
        <v>0</v>
      </c>
    </row>
    <row r="30" spans="1:15" ht="15" customHeight="1" x14ac:dyDescent="0.2">
      <c r="A30" s="70" t="s">
        <v>548</v>
      </c>
      <c r="B30" s="28" t="s">
        <v>542</v>
      </c>
      <c r="C30" s="1150"/>
      <c r="D30" s="1150"/>
      <c r="E30" s="1150"/>
      <c r="F30" s="1150"/>
      <c r="G30" s="1150"/>
      <c r="H30" s="1150"/>
      <c r="I30" s="1150"/>
      <c r="J30" s="1150"/>
      <c r="K30" s="1150"/>
      <c r="L30" s="1150"/>
      <c r="M30" s="1150"/>
      <c r="N30" s="1150"/>
      <c r="O30" s="1151">
        <f t="shared" si="0"/>
        <v>0</v>
      </c>
    </row>
    <row r="31" spans="1:15" ht="15" customHeight="1" x14ac:dyDescent="0.2">
      <c r="A31" s="70" t="s">
        <v>549</v>
      </c>
      <c r="B31" s="28" t="s">
        <v>550</v>
      </c>
      <c r="C31" s="1150"/>
      <c r="D31" s="1150"/>
      <c r="E31" s="1150"/>
      <c r="F31" s="1150"/>
      <c r="G31" s="1150"/>
      <c r="H31" s="1150"/>
      <c r="I31" s="1150"/>
      <c r="J31" s="1150"/>
      <c r="K31" s="1150"/>
      <c r="L31" s="1150"/>
      <c r="M31" s="1150"/>
      <c r="N31" s="1150"/>
      <c r="O31" s="1151">
        <f t="shared" ref="O31:O56" si="1">SUM(C31:N31)</f>
        <v>0</v>
      </c>
    </row>
    <row r="32" spans="1:15" ht="15" customHeight="1" x14ac:dyDescent="0.2">
      <c r="A32" s="70" t="s">
        <v>551</v>
      </c>
      <c r="B32" s="28" t="s">
        <v>552</v>
      </c>
      <c r="C32" s="1150"/>
      <c r="D32" s="1150"/>
      <c r="E32" s="1150"/>
      <c r="F32" s="1150"/>
      <c r="G32" s="1150"/>
      <c r="H32" s="1150"/>
      <c r="I32" s="1150"/>
      <c r="J32" s="1150"/>
      <c r="K32" s="1150"/>
      <c r="L32" s="1150"/>
      <c r="M32" s="1150"/>
      <c r="N32" s="1150"/>
      <c r="O32" s="1151">
        <f t="shared" si="1"/>
        <v>0</v>
      </c>
    </row>
    <row r="33" spans="1:15" ht="15" customHeight="1" x14ac:dyDescent="0.2">
      <c r="A33" s="70" t="s">
        <v>553</v>
      </c>
      <c r="B33" s="28" t="s">
        <v>550</v>
      </c>
      <c r="C33" s="1150"/>
      <c r="D33" s="1150"/>
      <c r="E33" s="1150"/>
      <c r="F33" s="1150"/>
      <c r="G33" s="1150"/>
      <c r="H33" s="1150"/>
      <c r="I33" s="1150"/>
      <c r="J33" s="1150"/>
      <c r="K33" s="1150"/>
      <c r="L33" s="1150"/>
      <c r="M33" s="1150"/>
      <c r="N33" s="1150"/>
      <c r="O33" s="1151">
        <f t="shared" si="1"/>
        <v>0</v>
      </c>
    </row>
    <row r="34" spans="1:15" ht="15" customHeight="1" x14ac:dyDescent="0.2">
      <c r="A34" s="70" t="s">
        <v>554</v>
      </c>
      <c r="B34" s="28" t="s">
        <v>552</v>
      </c>
      <c r="C34" s="1150"/>
      <c r="D34" s="1150"/>
      <c r="E34" s="1150"/>
      <c r="F34" s="1150"/>
      <c r="G34" s="1150"/>
      <c r="H34" s="1150"/>
      <c r="I34" s="1150"/>
      <c r="J34" s="1150"/>
      <c r="K34" s="1150"/>
      <c r="L34" s="1150"/>
      <c r="M34" s="1150"/>
      <c r="N34" s="1150"/>
      <c r="O34" s="1151">
        <f t="shared" si="1"/>
        <v>0</v>
      </c>
    </row>
    <row r="35" spans="1:15" ht="15" customHeight="1" x14ac:dyDescent="0.2">
      <c r="A35" s="70" t="s">
        <v>555</v>
      </c>
      <c r="B35" s="28" t="s">
        <v>550</v>
      </c>
      <c r="C35" s="1150"/>
      <c r="D35" s="1150"/>
      <c r="E35" s="1150"/>
      <c r="F35" s="1150"/>
      <c r="G35" s="1150"/>
      <c r="H35" s="1150"/>
      <c r="I35" s="1150"/>
      <c r="J35" s="1150"/>
      <c r="K35" s="1150"/>
      <c r="L35" s="1150"/>
      <c r="M35" s="1150"/>
      <c r="N35" s="1150"/>
      <c r="O35" s="1151">
        <f t="shared" si="1"/>
        <v>0</v>
      </c>
    </row>
    <row r="36" spans="1:15" ht="15" customHeight="1" x14ac:dyDescent="0.2">
      <c r="A36" s="70" t="s">
        <v>556</v>
      </c>
      <c r="B36" s="28" t="s">
        <v>552</v>
      </c>
      <c r="C36" s="1150"/>
      <c r="D36" s="1150"/>
      <c r="E36" s="1150"/>
      <c r="F36" s="1150"/>
      <c r="G36" s="1150"/>
      <c r="H36" s="1150"/>
      <c r="I36" s="1150"/>
      <c r="J36" s="1150"/>
      <c r="K36" s="1150"/>
      <c r="L36" s="1150"/>
      <c r="M36" s="1150"/>
      <c r="N36" s="1150"/>
      <c r="O36" s="1151">
        <f t="shared" si="1"/>
        <v>0</v>
      </c>
    </row>
    <row r="37" spans="1:15" ht="15" customHeight="1" x14ac:dyDescent="0.2">
      <c r="A37" s="70" t="s">
        <v>557</v>
      </c>
      <c r="B37" s="28" t="s">
        <v>550</v>
      </c>
      <c r="C37" s="1150"/>
      <c r="D37" s="1150"/>
      <c r="E37" s="1150"/>
      <c r="F37" s="1150"/>
      <c r="G37" s="1150"/>
      <c r="H37" s="1150"/>
      <c r="I37" s="1150"/>
      <c r="J37" s="1150"/>
      <c r="K37" s="1150"/>
      <c r="L37" s="1150"/>
      <c r="M37" s="1150"/>
      <c r="N37" s="1150"/>
      <c r="O37" s="1151">
        <f t="shared" si="1"/>
        <v>0</v>
      </c>
    </row>
    <row r="38" spans="1:15" ht="15" customHeight="1" x14ac:dyDescent="0.2">
      <c r="A38" s="70" t="s">
        <v>558</v>
      </c>
      <c r="B38" s="28" t="s">
        <v>552</v>
      </c>
      <c r="C38" s="1150"/>
      <c r="D38" s="1150"/>
      <c r="E38" s="1150"/>
      <c r="F38" s="1150"/>
      <c r="G38" s="1150"/>
      <c r="H38" s="1150"/>
      <c r="I38" s="1150"/>
      <c r="J38" s="1150"/>
      <c r="K38" s="1150"/>
      <c r="L38" s="1150"/>
      <c r="M38" s="1150"/>
      <c r="N38" s="1150"/>
      <c r="O38" s="1151">
        <f t="shared" si="1"/>
        <v>0</v>
      </c>
    </row>
    <row r="39" spans="1:15" ht="15" customHeight="1" x14ac:dyDescent="0.2">
      <c r="A39" s="70" t="s">
        <v>559</v>
      </c>
      <c r="B39" s="28" t="s">
        <v>550</v>
      </c>
      <c r="C39" s="1150"/>
      <c r="D39" s="1150"/>
      <c r="E39" s="1150"/>
      <c r="F39" s="1150"/>
      <c r="G39" s="1150"/>
      <c r="H39" s="1150"/>
      <c r="I39" s="1150"/>
      <c r="J39" s="1150"/>
      <c r="K39" s="1150"/>
      <c r="L39" s="1150"/>
      <c r="M39" s="1150"/>
      <c r="N39" s="1150"/>
      <c r="O39" s="1151">
        <f t="shared" si="1"/>
        <v>0</v>
      </c>
    </row>
    <row r="40" spans="1:15" ht="15" customHeight="1" x14ac:dyDescent="0.2">
      <c r="A40" s="70" t="s">
        <v>560</v>
      </c>
      <c r="B40" s="28" t="s">
        <v>552</v>
      </c>
      <c r="C40" s="1150"/>
      <c r="D40" s="1150"/>
      <c r="E40" s="1150"/>
      <c r="F40" s="1150"/>
      <c r="G40" s="1150"/>
      <c r="H40" s="1150"/>
      <c r="I40" s="1150"/>
      <c r="J40" s="1150"/>
      <c r="K40" s="1150"/>
      <c r="L40" s="1150"/>
      <c r="M40" s="1150"/>
      <c r="N40" s="1150"/>
      <c r="O40" s="1151">
        <f t="shared" si="1"/>
        <v>0</v>
      </c>
    </row>
    <row r="41" spans="1:15" ht="15" customHeight="1" x14ac:dyDescent="0.2">
      <c r="A41" s="70" t="s">
        <v>561</v>
      </c>
      <c r="B41" s="28" t="s">
        <v>562</v>
      </c>
      <c r="C41" s="1150"/>
      <c r="D41" s="1150"/>
      <c r="E41" s="1150"/>
      <c r="F41" s="1150"/>
      <c r="G41" s="1150"/>
      <c r="H41" s="1150"/>
      <c r="I41" s="1150"/>
      <c r="J41" s="1150"/>
      <c r="K41" s="1150"/>
      <c r="L41" s="1150"/>
      <c r="M41" s="1150"/>
      <c r="N41" s="1150"/>
      <c r="O41" s="1151">
        <f t="shared" si="1"/>
        <v>0</v>
      </c>
    </row>
    <row r="42" spans="1:15" ht="15" customHeight="1" x14ac:dyDescent="0.2">
      <c r="A42" s="70" t="s">
        <v>563</v>
      </c>
      <c r="B42" s="28" t="s">
        <v>662</v>
      </c>
      <c r="C42" s="1150"/>
      <c r="D42" s="1150"/>
      <c r="E42" s="1150"/>
      <c r="F42" s="1150"/>
      <c r="G42" s="1150"/>
      <c r="H42" s="1150"/>
      <c r="I42" s="1150"/>
      <c r="J42" s="1150"/>
      <c r="K42" s="1150"/>
      <c r="L42" s="1150"/>
      <c r="M42" s="1150"/>
      <c r="N42" s="1150"/>
      <c r="O42" s="1151">
        <f t="shared" si="1"/>
        <v>0</v>
      </c>
    </row>
    <row r="43" spans="1:15" ht="15" customHeight="1" x14ac:dyDescent="0.2">
      <c r="A43" s="70" t="s">
        <v>565</v>
      </c>
      <c r="B43" s="28" t="s">
        <v>562</v>
      </c>
      <c r="C43" s="1150"/>
      <c r="D43" s="1150"/>
      <c r="E43" s="1150"/>
      <c r="F43" s="1150"/>
      <c r="G43" s="1150"/>
      <c r="H43" s="1150"/>
      <c r="I43" s="1150"/>
      <c r="J43" s="1150"/>
      <c r="K43" s="1150"/>
      <c r="L43" s="1150"/>
      <c r="M43" s="1150"/>
      <c r="N43" s="1150"/>
      <c r="O43" s="1151">
        <f t="shared" si="1"/>
        <v>0</v>
      </c>
    </row>
    <row r="44" spans="1:15" ht="15" customHeight="1" x14ac:dyDescent="0.2">
      <c r="A44" s="70" t="s">
        <v>566</v>
      </c>
      <c r="B44" s="28" t="s">
        <v>662</v>
      </c>
      <c r="C44" s="1150"/>
      <c r="D44" s="1150"/>
      <c r="E44" s="1150"/>
      <c r="F44" s="1150"/>
      <c r="G44" s="1150"/>
      <c r="H44" s="1150"/>
      <c r="I44" s="1150"/>
      <c r="J44" s="1150"/>
      <c r="K44" s="1150"/>
      <c r="L44" s="1150"/>
      <c r="M44" s="1150"/>
      <c r="N44" s="1150"/>
      <c r="O44" s="1151">
        <f t="shared" si="1"/>
        <v>0</v>
      </c>
    </row>
    <row r="45" spans="1:15" ht="15" customHeight="1" x14ac:dyDescent="0.2">
      <c r="A45" s="70" t="s">
        <v>567</v>
      </c>
      <c r="B45" s="28" t="s">
        <v>568</v>
      </c>
      <c r="C45" s="1150"/>
      <c r="D45" s="1150"/>
      <c r="E45" s="1150"/>
      <c r="F45" s="1150"/>
      <c r="G45" s="1150"/>
      <c r="H45" s="1150"/>
      <c r="I45" s="1150"/>
      <c r="J45" s="1150"/>
      <c r="K45" s="1150"/>
      <c r="L45" s="1150"/>
      <c r="M45" s="1150"/>
      <c r="N45" s="1150"/>
      <c r="O45" s="1151">
        <f t="shared" si="1"/>
        <v>0</v>
      </c>
    </row>
    <row r="46" spans="1:15" ht="15" customHeight="1" x14ac:dyDescent="0.2">
      <c r="A46" s="70" t="s">
        <v>569</v>
      </c>
      <c r="B46" s="28" t="s">
        <v>570</v>
      </c>
      <c r="C46" s="1150"/>
      <c r="D46" s="1150"/>
      <c r="E46" s="1150"/>
      <c r="F46" s="1150"/>
      <c r="G46" s="1150"/>
      <c r="H46" s="1150"/>
      <c r="I46" s="1150"/>
      <c r="J46" s="1150"/>
      <c r="K46" s="1150"/>
      <c r="L46" s="1150"/>
      <c r="M46" s="1150"/>
      <c r="N46" s="1150"/>
      <c r="O46" s="1151">
        <f t="shared" si="1"/>
        <v>0</v>
      </c>
    </row>
    <row r="47" spans="1:15" ht="15" customHeight="1" x14ac:dyDescent="0.2">
      <c r="A47" s="70" t="s">
        <v>571</v>
      </c>
      <c r="B47" s="28" t="s">
        <v>568</v>
      </c>
      <c r="C47" s="1150"/>
      <c r="D47" s="1150"/>
      <c r="E47" s="1150"/>
      <c r="F47" s="1150"/>
      <c r="G47" s="1150"/>
      <c r="H47" s="1150"/>
      <c r="I47" s="1150"/>
      <c r="J47" s="1150"/>
      <c r="K47" s="1150"/>
      <c r="L47" s="1150"/>
      <c r="M47" s="1150"/>
      <c r="N47" s="1150"/>
      <c r="O47" s="1151">
        <f t="shared" si="1"/>
        <v>0</v>
      </c>
    </row>
    <row r="48" spans="1:15" ht="15" customHeight="1" x14ac:dyDescent="0.2">
      <c r="A48" s="70" t="s">
        <v>572</v>
      </c>
      <c r="B48" s="28" t="s">
        <v>570</v>
      </c>
      <c r="C48" s="1150"/>
      <c r="D48" s="1150"/>
      <c r="E48" s="1150"/>
      <c r="F48" s="1150"/>
      <c r="G48" s="1150"/>
      <c r="H48" s="1150"/>
      <c r="I48" s="1150"/>
      <c r="J48" s="1150"/>
      <c r="K48" s="1150"/>
      <c r="L48" s="1150"/>
      <c r="M48" s="1150"/>
      <c r="N48" s="1150"/>
      <c r="O48" s="1151">
        <f t="shared" si="1"/>
        <v>0</v>
      </c>
    </row>
    <row r="49" spans="1:15" ht="15" customHeight="1" x14ac:dyDescent="0.2">
      <c r="A49" s="70" t="s">
        <v>573</v>
      </c>
      <c r="B49" s="28" t="s">
        <v>568</v>
      </c>
      <c r="C49" s="1150"/>
      <c r="D49" s="1150"/>
      <c r="E49" s="1150"/>
      <c r="F49" s="1150"/>
      <c r="G49" s="1150"/>
      <c r="H49" s="1150"/>
      <c r="I49" s="1150"/>
      <c r="J49" s="1150"/>
      <c r="K49" s="1150"/>
      <c r="L49" s="1150"/>
      <c r="M49" s="1150"/>
      <c r="N49" s="1150"/>
      <c r="O49" s="1151">
        <f t="shared" si="1"/>
        <v>0</v>
      </c>
    </row>
    <row r="50" spans="1:15" ht="15" customHeight="1" x14ac:dyDescent="0.2">
      <c r="A50" s="70" t="s">
        <v>574</v>
      </c>
      <c r="B50" s="28" t="s">
        <v>570</v>
      </c>
      <c r="C50" s="1150"/>
      <c r="D50" s="1150"/>
      <c r="E50" s="1150"/>
      <c r="F50" s="1150"/>
      <c r="G50" s="1150"/>
      <c r="H50" s="1150"/>
      <c r="I50" s="1150"/>
      <c r="J50" s="1150"/>
      <c r="K50" s="1150"/>
      <c r="L50" s="1150"/>
      <c r="M50" s="1150"/>
      <c r="N50" s="1150"/>
      <c r="O50" s="1151">
        <f t="shared" si="1"/>
        <v>0</v>
      </c>
    </row>
    <row r="51" spans="1:15" ht="15" customHeight="1" x14ac:dyDescent="0.2">
      <c r="A51" s="70" t="s">
        <v>575</v>
      </c>
      <c r="B51" s="28" t="s">
        <v>568</v>
      </c>
      <c r="C51" s="1150"/>
      <c r="D51" s="1150"/>
      <c r="E51" s="1150"/>
      <c r="F51" s="1150"/>
      <c r="G51" s="1150"/>
      <c r="H51" s="1150"/>
      <c r="I51" s="1150"/>
      <c r="J51" s="1150"/>
      <c r="K51" s="1150"/>
      <c r="L51" s="1150"/>
      <c r="M51" s="1150"/>
      <c r="N51" s="1150"/>
      <c r="O51" s="1151">
        <f t="shared" si="1"/>
        <v>0</v>
      </c>
    </row>
    <row r="52" spans="1:15" ht="15" customHeight="1" x14ac:dyDescent="0.2">
      <c r="A52" s="70" t="s">
        <v>576</v>
      </c>
      <c r="B52" s="28" t="s">
        <v>570</v>
      </c>
      <c r="C52" s="1150"/>
      <c r="D52" s="1150"/>
      <c r="E52" s="1150"/>
      <c r="F52" s="1150"/>
      <c r="G52" s="1150"/>
      <c r="H52" s="1150"/>
      <c r="I52" s="1150"/>
      <c r="J52" s="1150"/>
      <c r="K52" s="1150"/>
      <c r="L52" s="1150"/>
      <c r="M52" s="1150"/>
      <c r="N52" s="1150"/>
      <c r="O52" s="1151">
        <f t="shared" si="1"/>
        <v>0</v>
      </c>
    </row>
    <row r="53" spans="1:15" ht="15" customHeight="1" x14ac:dyDescent="0.2">
      <c r="A53" s="70" t="s">
        <v>577</v>
      </c>
      <c r="B53" s="28" t="s">
        <v>568</v>
      </c>
      <c r="C53" s="1150"/>
      <c r="D53" s="1150"/>
      <c r="E53" s="1150"/>
      <c r="F53" s="1150"/>
      <c r="G53" s="1150"/>
      <c r="H53" s="1150"/>
      <c r="I53" s="1150"/>
      <c r="J53" s="1150"/>
      <c r="K53" s="1150"/>
      <c r="L53" s="1150"/>
      <c r="M53" s="1150"/>
      <c r="N53" s="1150"/>
      <c r="O53" s="1151">
        <f t="shared" si="1"/>
        <v>0</v>
      </c>
    </row>
    <row r="54" spans="1:15" ht="15" customHeight="1" x14ac:dyDescent="0.2">
      <c r="A54" s="70" t="s">
        <v>578</v>
      </c>
      <c r="B54" s="28" t="s">
        <v>570</v>
      </c>
      <c r="C54" s="1150"/>
      <c r="D54" s="1150"/>
      <c r="E54" s="1150"/>
      <c r="F54" s="1150"/>
      <c r="G54" s="1150"/>
      <c r="H54" s="1150"/>
      <c r="I54" s="1150"/>
      <c r="J54" s="1150"/>
      <c r="K54" s="1150"/>
      <c r="L54" s="1150"/>
      <c r="M54" s="1150"/>
      <c r="N54" s="1150"/>
      <c r="O54" s="1151">
        <f t="shared" si="1"/>
        <v>0</v>
      </c>
    </row>
    <row r="55" spans="1:15" ht="15" customHeight="1" x14ac:dyDescent="0.2">
      <c r="A55" s="70"/>
      <c r="B55" s="960" t="s">
        <v>1540</v>
      </c>
      <c r="C55" s="1150"/>
      <c r="D55" s="1150"/>
      <c r="E55" s="1150"/>
      <c r="F55" s="1150"/>
      <c r="G55" s="1150"/>
      <c r="H55" s="1150"/>
      <c r="I55" s="1150"/>
      <c r="J55" s="1150"/>
      <c r="K55" s="1150"/>
      <c r="L55" s="1150"/>
      <c r="M55" s="1150"/>
      <c r="N55" s="1150"/>
      <c r="O55" s="1151">
        <f>SUM(C55:N55)</f>
        <v>0</v>
      </c>
    </row>
    <row r="56" spans="1:15" ht="15" customHeight="1" x14ac:dyDescent="0.2">
      <c r="A56" s="70" t="s">
        <v>580</v>
      </c>
      <c r="B56" s="28" t="s">
        <v>581</v>
      </c>
      <c r="C56" s="1150"/>
      <c r="D56" s="1150"/>
      <c r="E56" s="1150"/>
      <c r="F56" s="1150"/>
      <c r="G56" s="1150"/>
      <c r="H56" s="1150"/>
      <c r="I56" s="1150"/>
      <c r="J56" s="1150"/>
      <c r="K56" s="1150"/>
      <c r="L56" s="1150"/>
      <c r="M56" s="1150"/>
      <c r="N56" s="1150"/>
      <c r="O56" s="1151">
        <f t="shared" si="1"/>
        <v>0</v>
      </c>
    </row>
    <row r="57" spans="1:15" ht="15" customHeight="1" x14ac:dyDescent="0.2">
      <c r="A57" s="70"/>
      <c r="B57" s="28" t="s">
        <v>663</v>
      </c>
      <c r="C57" s="1150"/>
      <c r="D57" s="1150"/>
      <c r="E57" s="1150"/>
      <c r="F57" s="1150"/>
      <c r="G57" s="1150"/>
      <c r="H57" s="1150"/>
      <c r="I57" s="1150"/>
      <c r="J57" s="1150"/>
      <c r="K57" s="1150"/>
      <c r="L57" s="1150"/>
      <c r="M57" s="1150"/>
      <c r="N57" s="1150"/>
      <c r="O57" s="1151">
        <f>SUM(C57:N57)</f>
        <v>0</v>
      </c>
    </row>
    <row r="58" spans="1:15" ht="15" customHeight="1" thickBot="1" x14ac:dyDescent="0.25">
      <c r="B58" s="131" t="s">
        <v>471</v>
      </c>
      <c r="C58" s="1152">
        <f>SUM(C7:C57)</f>
        <v>0</v>
      </c>
      <c r="D58" s="1152">
        <f t="shared" ref="D58:O58" si="2">SUM(D7:D57)</f>
        <v>0</v>
      </c>
      <c r="E58" s="1152">
        <f t="shared" si="2"/>
        <v>0</v>
      </c>
      <c r="F58" s="1152">
        <f t="shared" si="2"/>
        <v>0</v>
      </c>
      <c r="G58" s="1152">
        <f t="shared" si="2"/>
        <v>0</v>
      </c>
      <c r="H58" s="1152">
        <f t="shared" si="2"/>
        <v>0</v>
      </c>
      <c r="I58" s="1152">
        <f t="shared" si="2"/>
        <v>0</v>
      </c>
      <c r="J58" s="1152">
        <f t="shared" si="2"/>
        <v>0</v>
      </c>
      <c r="K58" s="1152">
        <f t="shared" si="2"/>
        <v>0</v>
      </c>
      <c r="L58" s="1152">
        <f t="shared" si="2"/>
        <v>0</v>
      </c>
      <c r="M58" s="1152">
        <f t="shared" si="2"/>
        <v>0</v>
      </c>
      <c r="N58" s="1152">
        <f t="shared" si="2"/>
        <v>0</v>
      </c>
      <c r="O58" s="1152">
        <f t="shared" si="2"/>
        <v>0</v>
      </c>
    </row>
    <row r="59" spans="1:15" ht="15.75" thickTop="1" x14ac:dyDescent="0.2">
      <c r="A59" s="48"/>
      <c r="B59" s="48"/>
      <c r="C59" s="48"/>
      <c r="D59" s="48"/>
      <c r="E59" s="48"/>
      <c r="F59" s="48"/>
      <c r="G59" s="48"/>
      <c r="H59" s="48"/>
      <c r="I59" s="48"/>
      <c r="J59" s="48"/>
      <c r="K59" s="48"/>
      <c r="L59" s="48"/>
      <c r="M59" s="48"/>
      <c r="N59" s="48"/>
      <c r="O59" s="48"/>
    </row>
    <row r="61" spans="1:15" x14ac:dyDescent="0.2">
      <c r="A61" s="125"/>
      <c r="B61" s="48"/>
      <c r="C61" s="48"/>
      <c r="D61" s="48"/>
      <c r="E61" s="48"/>
      <c r="F61" s="48"/>
      <c r="G61" s="48"/>
      <c r="H61" s="48"/>
      <c r="I61" s="48"/>
      <c r="J61" s="48"/>
      <c r="K61" s="48"/>
      <c r="L61" s="48"/>
      <c r="M61" s="48"/>
      <c r="N61" s="48"/>
      <c r="O61" s="48"/>
    </row>
  </sheetData>
  <sheetProtection algorithmName="SHA-512" hashValue="EGclp6ZBjm4IIjpSs9MJFO4COlRpS63XxFUK1xMeG99QMp1dpiLeQKa+nYyq+Jrh9N+ELSAPcomPDX5KDd6hVA==" saltValue="KqyyaB8xfDZxZQa6Vx4VyA==" spinCount="100000" sheet="1" objects="1" scenarios="1"/>
  <printOptions horizontalCentered="1"/>
  <pageMargins left="0.5" right="0.5" top="0.5" bottom="0.5" header="0.5" footer="0.5"/>
  <pageSetup scale="5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0DAE1-9D65-4604-A67C-3B7D0EFD0E64}">
  <sheetPr>
    <pageSetUpPr fitToPage="1"/>
  </sheetPr>
  <dimension ref="A1:O59"/>
  <sheetViews>
    <sheetView zoomScaleNormal="100" workbookViewId="0">
      <selection activeCell="A3" sqref="A3"/>
    </sheetView>
  </sheetViews>
  <sheetFormatPr defaultColWidth="10" defaultRowHeight="15" x14ac:dyDescent="0.2"/>
  <cols>
    <col min="1" max="1" width="6.125" style="11" customWidth="1"/>
    <col min="2" max="2" width="43.5" style="11" customWidth="1"/>
    <col min="3" max="14" width="7.75" style="11" customWidth="1"/>
    <col min="15" max="15" width="8.875" style="11" bestFit="1" customWidth="1"/>
    <col min="16" max="16384" width="10" style="11"/>
  </cols>
  <sheetData>
    <row r="1" spans="1:15" ht="15" customHeight="1" x14ac:dyDescent="0.25">
      <c r="A1" s="1" t="str">
        <f>CONCATENATE("Schedule ",Cklist!$A15," - ",Cklist!$B15)</f>
        <v>Schedule B-2b - Leave Census Data</v>
      </c>
      <c r="B1" s="66"/>
      <c r="C1" s="66"/>
      <c r="D1" s="66"/>
      <c r="E1" s="66"/>
      <c r="F1" s="66"/>
      <c r="G1" s="66"/>
      <c r="H1" s="66"/>
      <c r="I1" s="66"/>
      <c r="N1" s="1129" t="s">
        <v>2</v>
      </c>
      <c r="O1" s="1130"/>
    </row>
    <row r="2" spans="1:15" s="32" customFormat="1" ht="15" customHeight="1" x14ac:dyDescent="0.2">
      <c r="A2" s="4" t="str">
        <f>'Sch A'!$A$2</f>
        <v>SFN 137 (Rev. 04-24)</v>
      </c>
      <c r="B2" s="104"/>
      <c r="C2" s="104"/>
      <c r="D2" s="104"/>
      <c r="E2" s="104"/>
      <c r="F2" s="104"/>
      <c r="G2" s="104"/>
      <c r="H2" s="104"/>
      <c r="I2" s="104"/>
      <c r="J2" s="876"/>
      <c r="K2" s="876"/>
      <c r="L2" s="876"/>
      <c r="M2" s="876"/>
      <c r="N2" s="1131" t="s">
        <v>3</v>
      </c>
      <c r="O2" s="1132">
        <f>'Sch A'!$C$2</f>
        <v>45108</v>
      </c>
    </row>
    <row r="3" spans="1:15" ht="15" customHeight="1" x14ac:dyDescent="0.2">
      <c r="A3" s="1447">
        <f>'Sch A'!$A$5</f>
        <v>0</v>
      </c>
      <c r="B3" s="66"/>
      <c r="C3" s="66"/>
      <c r="D3" s="66"/>
      <c r="E3" s="66"/>
      <c r="F3" s="66"/>
      <c r="G3" s="66"/>
      <c r="H3" s="66"/>
      <c r="I3" s="66"/>
      <c r="J3" s="1135"/>
      <c r="K3" s="1135"/>
      <c r="L3" s="968"/>
      <c r="M3" s="1135"/>
      <c r="N3" s="1133" t="s">
        <v>4</v>
      </c>
      <c r="O3" s="1134">
        <f>'Sch A'!$C$3</f>
        <v>45473</v>
      </c>
    </row>
    <row r="4" spans="1:15" ht="15" customHeight="1" x14ac:dyDescent="0.2">
      <c r="A4" s="72"/>
      <c r="J4" s="876"/>
      <c r="K4" s="876"/>
      <c r="L4" s="968"/>
      <c r="M4" s="876"/>
      <c r="N4" s="968"/>
      <c r="O4" s="876"/>
    </row>
    <row r="5" spans="1:15" ht="15" customHeight="1" x14ac:dyDescent="0.2">
      <c r="A5" s="105" t="s">
        <v>664</v>
      </c>
      <c r="B5" s="1148"/>
      <c r="C5" s="1149"/>
      <c r="D5" s="1149"/>
      <c r="E5" s="1149"/>
      <c r="F5" s="1149"/>
      <c r="G5" s="1149"/>
      <c r="H5" s="1149"/>
      <c r="I5" s="1149"/>
      <c r="J5" s="1149"/>
      <c r="K5" s="1149"/>
      <c r="L5" s="1149"/>
      <c r="M5" s="1149"/>
      <c r="N5" s="1149"/>
      <c r="O5" s="1003"/>
    </row>
    <row r="6" spans="1:15" s="48" customFormat="1" ht="15" customHeight="1" x14ac:dyDescent="0.2">
      <c r="A6" s="126" t="s">
        <v>515</v>
      </c>
      <c r="B6" s="127" t="s">
        <v>646</v>
      </c>
      <c r="C6" s="128" t="s">
        <v>647</v>
      </c>
      <c r="D6" s="128" t="s">
        <v>648</v>
      </c>
      <c r="E6" s="128" t="s">
        <v>649</v>
      </c>
      <c r="F6" s="128" t="s">
        <v>650</v>
      </c>
      <c r="G6" s="128" t="s">
        <v>651</v>
      </c>
      <c r="H6" s="128" t="s">
        <v>652</v>
      </c>
      <c r="I6" s="128" t="s">
        <v>653</v>
      </c>
      <c r="J6" s="128" t="s">
        <v>654</v>
      </c>
      <c r="K6" s="128" t="s">
        <v>655</v>
      </c>
      <c r="L6" s="128" t="s">
        <v>656</v>
      </c>
      <c r="M6" s="128" t="s">
        <v>657</v>
      </c>
      <c r="N6" s="128" t="s">
        <v>658</v>
      </c>
      <c r="O6" s="128" t="s">
        <v>659</v>
      </c>
    </row>
    <row r="7" spans="1:15" ht="15" customHeight="1" x14ac:dyDescent="0.2">
      <c r="A7" s="70" t="s">
        <v>517</v>
      </c>
      <c r="B7" s="28" t="s">
        <v>518</v>
      </c>
      <c r="C7" s="1150"/>
      <c r="D7" s="1150"/>
      <c r="E7" s="1150"/>
      <c r="F7" s="1150"/>
      <c r="G7" s="1150"/>
      <c r="H7" s="1150"/>
      <c r="I7" s="1150"/>
      <c r="J7" s="1150"/>
      <c r="K7" s="1150"/>
      <c r="L7" s="1150"/>
      <c r="M7" s="1150"/>
      <c r="N7" s="1150"/>
      <c r="O7" s="1151">
        <f t="shared" ref="O7:O57" si="0">SUM(C7:N7)</f>
        <v>0</v>
      </c>
    </row>
    <row r="8" spans="1:15" ht="15" customHeight="1" x14ac:dyDescent="0.2">
      <c r="A8" s="70" t="s">
        <v>519</v>
      </c>
      <c r="B8" s="28" t="s">
        <v>518</v>
      </c>
      <c r="C8" s="1150"/>
      <c r="D8" s="1150"/>
      <c r="E8" s="1150"/>
      <c r="F8" s="1150"/>
      <c r="G8" s="1150"/>
      <c r="H8" s="1150"/>
      <c r="I8" s="1150"/>
      <c r="J8" s="1150"/>
      <c r="K8" s="1150"/>
      <c r="L8" s="1150"/>
      <c r="M8" s="1150"/>
      <c r="N8" s="1150"/>
      <c r="O8" s="1151">
        <f t="shared" si="0"/>
        <v>0</v>
      </c>
    </row>
    <row r="9" spans="1:15" ht="15" customHeight="1" x14ac:dyDescent="0.2">
      <c r="A9" s="70" t="s">
        <v>520</v>
      </c>
      <c r="B9" s="28" t="s">
        <v>518</v>
      </c>
      <c r="C9" s="1150"/>
      <c r="D9" s="1150"/>
      <c r="E9" s="1150"/>
      <c r="F9" s="1150"/>
      <c r="G9" s="1150"/>
      <c r="H9" s="1150"/>
      <c r="I9" s="1150"/>
      <c r="J9" s="1150"/>
      <c r="K9" s="1150"/>
      <c r="L9" s="1150"/>
      <c r="M9" s="1150"/>
      <c r="N9" s="1150"/>
      <c r="O9" s="1151">
        <f t="shared" si="0"/>
        <v>0</v>
      </c>
    </row>
    <row r="10" spans="1:15" ht="15" customHeight="1" x14ac:dyDescent="0.2">
      <c r="A10" s="70" t="s">
        <v>521</v>
      </c>
      <c r="B10" s="28" t="s">
        <v>518</v>
      </c>
      <c r="C10" s="1150"/>
      <c r="D10" s="1150"/>
      <c r="E10" s="1150"/>
      <c r="F10" s="1150"/>
      <c r="G10" s="1150"/>
      <c r="H10" s="1150"/>
      <c r="I10" s="1150"/>
      <c r="J10" s="1150"/>
      <c r="K10" s="1150"/>
      <c r="L10" s="1150"/>
      <c r="M10" s="1150"/>
      <c r="N10" s="1150"/>
      <c r="O10" s="1151">
        <f t="shared" si="0"/>
        <v>0</v>
      </c>
    </row>
    <row r="11" spans="1:15" ht="15" customHeight="1" x14ac:dyDescent="0.2">
      <c r="A11" s="70" t="s">
        <v>522</v>
      </c>
      <c r="B11" s="28" t="s">
        <v>518</v>
      </c>
      <c r="C11" s="1150"/>
      <c r="D11" s="1150"/>
      <c r="E11" s="1150"/>
      <c r="F11" s="1150"/>
      <c r="G11" s="1150"/>
      <c r="H11" s="1150"/>
      <c r="I11" s="1150"/>
      <c r="J11" s="1150"/>
      <c r="K11" s="1150"/>
      <c r="L11" s="1150"/>
      <c r="M11" s="1150"/>
      <c r="N11" s="1150"/>
      <c r="O11" s="1151">
        <f t="shared" si="0"/>
        <v>0</v>
      </c>
    </row>
    <row r="12" spans="1:15" ht="15" customHeight="1" x14ac:dyDescent="0.2">
      <c r="A12" s="70" t="s">
        <v>523</v>
      </c>
      <c r="B12" s="28" t="s">
        <v>524</v>
      </c>
      <c r="C12" s="1150"/>
      <c r="D12" s="1150"/>
      <c r="E12" s="1150"/>
      <c r="F12" s="1150"/>
      <c r="G12" s="1150"/>
      <c r="H12" s="1150"/>
      <c r="I12" s="1150"/>
      <c r="J12" s="1150"/>
      <c r="K12" s="1150"/>
      <c r="L12" s="1150"/>
      <c r="M12" s="1150"/>
      <c r="N12" s="1150"/>
      <c r="O12" s="1151">
        <f t="shared" si="0"/>
        <v>0</v>
      </c>
    </row>
    <row r="13" spans="1:15" ht="15" customHeight="1" x14ac:dyDescent="0.2">
      <c r="A13" s="70" t="s">
        <v>525</v>
      </c>
      <c r="B13" s="28" t="s">
        <v>526</v>
      </c>
      <c r="C13" s="1150"/>
      <c r="D13" s="1150"/>
      <c r="E13" s="1150"/>
      <c r="F13" s="1150"/>
      <c r="G13" s="1150"/>
      <c r="H13" s="1150"/>
      <c r="I13" s="1150"/>
      <c r="J13" s="1150"/>
      <c r="K13" s="1150"/>
      <c r="L13" s="1150"/>
      <c r="M13" s="1150"/>
      <c r="N13" s="1150"/>
      <c r="O13" s="1151">
        <f t="shared" si="0"/>
        <v>0</v>
      </c>
    </row>
    <row r="14" spans="1:15" ht="15" customHeight="1" x14ac:dyDescent="0.2">
      <c r="A14" s="70" t="s">
        <v>527</v>
      </c>
      <c r="B14" s="28" t="s">
        <v>528</v>
      </c>
      <c r="C14" s="1150"/>
      <c r="D14" s="1150"/>
      <c r="E14" s="1150"/>
      <c r="F14" s="1150"/>
      <c r="G14" s="1150"/>
      <c r="H14" s="1150"/>
      <c r="I14" s="1150"/>
      <c r="J14" s="1150"/>
      <c r="K14" s="1150"/>
      <c r="L14" s="1150"/>
      <c r="M14" s="1150"/>
      <c r="N14" s="1150"/>
      <c r="O14" s="1151">
        <f t="shared" si="0"/>
        <v>0</v>
      </c>
    </row>
    <row r="15" spans="1:15" ht="15" customHeight="1" x14ac:dyDescent="0.2">
      <c r="A15" s="70" t="s">
        <v>529</v>
      </c>
      <c r="B15" s="28" t="s">
        <v>530</v>
      </c>
      <c r="C15" s="1150"/>
      <c r="D15" s="1150"/>
      <c r="E15" s="1150"/>
      <c r="F15" s="1150"/>
      <c r="G15" s="1150"/>
      <c r="H15" s="1150"/>
      <c r="I15" s="1150"/>
      <c r="J15" s="1150"/>
      <c r="K15" s="1150"/>
      <c r="L15" s="1150"/>
      <c r="M15" s="1150"/>
      <c r="N15" s="1150"/>
      <c r="O15" s="1151">
        <f t="shared" si="0"/>
        <v>0</v>
      </c>
    </row>
    <row r="16" spans="1:15" ht="15" customHeight="1" x14ac:dyDescent="0.2">
      <c r="A16" s="70" t="s">
        <v>531</v>
      </c>
      <c r="B16" s="28" t="s">
        <v>532</v>
      </c>
      <c r="C16" s="1150"/>
      <c r="D16" s="1150"/>
      <c r="E16" s="1150"/>
      <c r="F16" s="1150"/>
      <c r="G16" s="1150"/>
      <c r="H16" s="1150"/>
      <c r="I16" s="1150"/>
      <c r="J16" s="1150"/>
      <c r="K16" s="1150"/>
      <c r="L16" s="1150"/>
      <c r="M16" s="1150"/>
      <c r="N16" s="1150"/>
      <c r="O16" s="1151">
        <f t="shared" si="0"/>
        <v>0</v>
      </c>
    </row>
    <row r="17" spans="1:15" ht="15" customHeight="1" x14ac:dyDescent="0.2">
      <c r="A17" s="70" t="s">
        <v>533</v>
      </c>
      <c r="B17" s="28" t="s">
        <v>530</v>
      </c>
      <c r="C17" s="1150"/>
      <c r="D17" s="1150"/>
      <c r="E17" s="1150"/>
      <c r="F17" s="1150"/>
      <c r="G17" s="1150"/>
      <c r="H17" s="1150"/>
      <c r="I17" s="1150"/>
      <c r="J17" s="1150"/>
      <c r="K17" s="1150"/>
      <c r="L17" s="1150"/>
      <c r="M17" s="1150"/>
      <c r="N17" s="1150"/>
      <c r="O17" s="1151">
        <f t="shared" si="0"/>
        <v>0</v>
      </c>
    </row>
    <row r="18" spans="1:15" ht="15" customHeight="1" x14ac:dyDescent="0.2">
      <c r="A18" s="70" t="s">
        <v>534</v>
      </c>
      <c r="B18" s="28" t="s">
        <v>532</v>
      </c>
      <c r="C18" s="1150"/>
      <c r="D18" s="1150"/>
      <c r="E18" s="1150"/>
      <c r="F18" s="1150"/>
      <c r="G18" s="1150"/>
      <c r="H18" s="1150"/>
      <c r="I18" s="1150"/>
      <c r="J18" s="1150"/>
      <c r="K18" s="1150"/>
      <c r="L18" s="1150"/>
      <c r="M18" s="1150"/>
      <c r="N18" s="1150"/>
      <c r="O18" s="1151">
        <f t="shared" si="0"/>
        <v>0</v>
      </c>
    </row>
    <row r="19" spans="1:15" ht="15" customHeight="1" x14ac:dyDescent="0.2">
      <c r="A19" s="70" t="s">
        <v>535</v>
      </c>
      <c r="B19" s="28" t="s">
        <v>530</v>
      </c>
      <c r="C19" s="1150"/>
      <c r="D19" s="1150"/>
      <c r="E19" s="1150"/>
      <c r="F19" s="1150"/>
      <c r="G19" s="1150"/>
      <c r="H19" s="1150"/>
      <c r="I19" s="1150"/>
      <c r="J19" s="1150"/>
      <c r="K19" s="1150"/>
      <c r="L19" s="1150"/>
      <c r="M19" s="1150"/>
      <c r="N19" s="1150"/>
      <c r="O19" s="1151">
        <f t="shared" si="0"/>
        <v>0</v>
      </c>
    </row>
    <row r="20" spans="1:15" ht="15" customHeight="1" x14ac:dyDescent="0.2">
      <c r="A20" s="70" t="s">
        <v>536</v>
      </c>
      <c r="B20" s="28" t="s">
        <v>532</v>
      </c>
      <c r="C20" s="1150"/>
      <c r="D20" s="1150"/>
      <c r="E20" s="1150"/>
      <c r="F20" s="1150"/>
      <c r="G20" s="1150"/>
      <c r="H20" s="1150"/>
      <c r="I20" s="1150"/>
      <c r="J20" s="1150"/>
      <c r="K20" s="1150"/>
      <c r="L20" s="1150"/>
      <c r="M20" s="1150"/>
      <c r="N20" s="1150"/>
      <c r="O20" s="1151">
        <f t="shared" si="0"/>
        <v>0</v>
      </c>
    </row>
    <row r="21" spans="1:15" ht="15" customHeight="1" x14ac:dyDescent="0.2">
      <c r="A21" s="70" t="s">
        <v>537</v>
      </c>
      <c r="B21" s="28" t="s">
        <v>530</v>
      </c>
      <c r="C21" s="1150"/>
      <c r="D21" s="1150"/>
      <c r="E21" s="1150"/>
      <c r="F21" s="1150"/>
      <c r="G21" s="1150"/>
      <c r="H21" s="1150"/>
      <c r="I21" s="1150"/>
      <c r="J21" s="1150"/>
      <c r="K21" s="1150"/>
      <c r="L21" s="1150"/>
      <c r="M21" s="1150"/>
      <c r="N21" s="1150"/>
      <c r="O21" s="1151">
        <f t="shared" si="0"/>
        <v>0</v>
      </c>
    </row>
    <row r="22" spans="1:15" ht="15" customHeight="1" x14ac:dyDescent="0.2">
      <c r="A22" s="70" t="s">
        <v>538</v>
      </c>
      <c r="B22" s="28" t="s">
        <v>532</v>
      </c>
      <c r="C22" s="1150"/>
      <c r="D22" s="1150"/>
      <c r="E22" s="1150"/>
      <c r="F22" s="1150"/>
      <c r="G22" s="1150"/>
      <c r="H22" s="1150"/>
      <c r="I22" s="1150"/>
      <c r="J22" s="1150"/>
      <c r="K22" s="1150"/>
      <c r="L22" s="1150"/>
      <c r="M22" s="1150"/>
      <c r="N22" s="1150"/>
      <c r="O22" s="1151">
        <f t="shared" si="0"/>
        <v>0</v>
      </c>
    </row>
    <row r="23" spans="1:15" ht="15" customHeight="1" x14ac:dyDescent="0.2">
      <c r="A23" s="70" t="s">
        <v>539</v>
      </c>
      <c r="B23" s="28" t="s">
        <v>540</v>
      </c>
      <c r="C23" s="1150"/>
      <c r="D23" s="1150"/>
      <c r="E23" s="1150"/>
      <c r="F23" s="1150"/>
      <c r="G23" s="1150"/>
      <c r="H23" s="1150"/>
      <c r="I23" s="1150"/>
      <c r="J23" s="1150"/>
      <c r="K23" s="1150"/>
      <c r="L23" s="1150"/>
      <c r="M23" s="1150"/>
      <c r="N23" s="1150"/>
      <c r="O23" s="1151">
        <f t="shared" si="0"/>
        <v>0</v>
      </c>
    </row>
    <row r="24" spans="1:15" ht="15" customHeight="1" x14ac:dyDescent="0.2">
      <c r="A24" s="70" t="s">
        <v>541</v>
      </c>
      <c r="B24" s="28" t="s">
        <v>542</v>
      </c>
      <c r="C24" s="1150"/>
      <c r="D24" s="1150"/>
      <c r="E24" s="1150"/>
      <c r="F24" s="1150"/>
      <c r="G24" s="1150"/>
      <c r="H24" s="1150"/>
      <c r="I24" s="1150"/>
      <c r="J24" s="1150"/>
      <c r="K24" s="1150"/>
      <c r="L24" s="1150"/>
      <c r="M24" s="1150"/>
      <c r="N24" s="1150"/>
      <c r="O24" s="1151">
        <f t="shared" si="0"/>
        <v>0</v>
      </c>
    </row>
    <row r="25" spans="1:15" ht="15" customHeight="1" x14ac:dyDescent="0.2">
      <c r="A25" s="70" t="s">
        <v>543</v>
      </c>
      <c r="B25" s="28" t="s">
        <v>540</v>
      </c>
      <c r="C25" s="1150"/>
      <c r="D25" s="1150"/>
      <c r="E25" s="1150"/>
      <c r="F25" s="1150"/>
      <c r="G25" s="1150"/>
      <c r="H25" s="1150"/>
      <c r="I25" s="1150"/>
      <c r="J25" s="1150"/>
      <c r="K25" s="1150"/>
      <c r="L25" s="1150"/>
      <c r="M25" s="1150"/>
      <c r="N25" s="1150"/>
      <c r="O25" s="1151">
        <f t="shared" si="0"/>
        <v>0</v>
      </c>
    </row>
    <row r="26" spans="1:15" ht="15" customHeight="1" x14ac:dyDescent="0.2">
      <c r="A26" s="70" t="s">
        <v>544</v>
      </c>
      <c r="B26" s="28" t="s">
        <v>542</v>
      </c>
      <c r="C26" s="1150"/>
      <c r="D26" s="1150"/>
      <c r="E26" s="1150"/>
      <c r="F26" s="1150"/>
      <c r="G26" s="1150"/>
      <c r="H26" s="1150"/>
      <c r="I26" s="1150"/>
      <c r="J26" s="1150"/>
      <c r="K26" s="1150"/>
      <c r="L26" s="1150"/>
      <c r="M26" s="1150"/>
      <c r="N26" s="1150"/>
      <c r="O26" s="1151">
        <f t="shared" si="0"/>
        <v>0</v>
      </c>
    </row>
    <row r="27" spans="1:15" ht="15" customHeight="1" x14ac:dyDescent="0.2">
      <c r="A27" s="70" t="s">
        <v>545</v>
      </c>
      <c r="B27" s="28" t="s">
        <v>540</v>
      </c>
      <c r="C27" s="1150"/>
      <c r="D27" s="1150"/>
      <c r="E27" s="1150"/>
      <c r="F27" s="1150"/>
      <c r="G27" s="1150"/>
      <c r="H27" s="1150"/>
      <c r="I27" s="1150"/>
      <c r="J27" s="1150"/>
      <c r="K27" s="1150"/>
      <c r="L27" s="1150"/>
      <c r="M27" s="1150"/>
      <c r="N27" s="1150"/>
      <c r="O27" s="1151">
        <f t="shared" si="0"/>
        <v>0</v>
      </c>
    </row>
    <row r="28" spans="1:15" ht="15" customHeight="1" x14ac:dyDescent="0.2">
      <c r="A28" s="70" t="s">
        <v>546</v>
      </c>
      <c r="B28" s="28" t="s">
        <v>542</v>
      </c>
      <c r="C28" s="1150"/>
      <c r="D28" s="1150"/>
      <c r="E28" s="1150"/>
      <c r="F28" s="1150"/>
      <c r="G28" s="1150"/>
      <c r="H28" s="1150"/>
      <c r="I28" s="1150"/>
      <c r="J28" s="1150"/>
      <c r="K28" s="1150"/>
      <c r="L28" s="1150"/>
      <c r="M28" s="1150"/>
      <c r="N28" s="1150"/>
      <c r="O28" s="1151">
        <f t="shared" si="0"/>
        <v>0</v>
      </c>
    </row>
    <row r="29" spans="1:15" ht="15" customHeight="1" x14ac:dyDescent="0.2">
      <c r="A29" s="70" t="s">
        <v>547</v>
      </c>
      <c r="B29" s="28" t="s">
        <v>540</v>
      </c>
      <c r="C29" s="1150"/>
      <c r="D29" s="1150"/>
      <c r="E29" s="1150"/>
      <c r="F29" s="1150"/>
      <c r="G29" s="1150"/>
      <c r="H29" s="1150"/>
      <c r="I29" s="1150"/>
      <c r="J29" s="1150"/>
      <c r="K29" s="1150"/>
      <c r="L29" s="1150"/>
      <c r="M29" s="1150"/>
      <c r="N29" s="1150"/>
      <c r="O29" s="1151">
        <f t="shared" si="0"/>
        <v>0</v>
      </c>
    </row>
    <row r="30" spans="1:15" ht="15" customHeight="1" x14ac:dyDescent="0.2">
      <c r="A30" s="70" t="s">
        <v>548</v>
      </c>
      <c r="B30" s="28" t="s">
        <v>542</v>
      </c>
      <c r="C30" s="1150"/>
      <c r="D30" s="1150"/>
      <c r="E30" s="1150"/>
      <c r="F30" s="1150"/>
      <c r="G30" s="1150"/>
      <c r="H30" s="1150"/>
      <c r="I30" s="1150"/>
      <c r="J30" s="1150"/>
      <c r="K30" s="1150"/>
      <c r="L30" s="1150"/>
      <c r="M30" s="1150"/>
      <c r="N30" s="1150"/>
      <c r="O30" s="1151">
        <f t="shared" si="0"/>
        <v>0</v>
      </c>
    </row>
    <row r="31" spans="1:15" ht="15" customHeight="1" x14ac:dyDescent="0.2">
      <c r="A31" s="70" t="s">
        <v>549</v>
      </c>
      <c r="B31" s="28" t="s">
        <v>550</v>
      </c>
      <c r="C31" s="1150"/>
      <c r="D31" s="1150"/>
      <c r="E31" s="1150"/>
      <c r="F31" s="1150"/>
      <c r="G31" s="1150"/>
      <c r="H31" s="1150"/>
      <c r="I31" s="1150"/>
      <c r="J31" s="1150"/>
      <c r="K31" s="1150"/>
      <c r="L31" s="1150"/>
      <c r="M31" s="1150"/>
      <c r="N31" s="1150"/>
      <c r="O31" s="1151">
        <f t="shared" si="0"/>
        <v>0</v>
      </c>
    </row>
    <row r="32" spans="1:15" ht="15" customHeight="1" x14ac:dyDescent="0.2">
      <c r="A32" s="70" t="s">
        <v>551</v>
      </c>
      <c r="B32" s="28" t="s">
        <v>552</v>
      </c>
      <c r="C32" s="1150"/>
      <c r="D32" s="1150"/>
      <c r="E32" s="1150"/>
      <c r="F32" s="1150"/>
      <c r="G32" s="1150"/>
      <c r="H32" s="1150"/>
      <c r="I32" s="1150"/>
      <c r="J32" s="1150"/>
      <c r="K32" s="1150"/>
      <c r="L32" s="1150"/>
      <c r="M32" s="1150"/>
      <c r="N32" s="1150"/>
      <c r="O32" s="1151">
        <f t="shared" si="0"/>
        <v>0</v>
      </c>
    </row>
    <row r="33" spans="1:15" ht="15" customHeight="1" x14ac:dyDescent="0.2">
      <c r="A33" s="70" t="s">
        <v>553</v>
      </c>
      <c r="B33" s="28" t="s">
        <v>550</v>
      </c>
      <c r="C33" s="1150"/>
      <c r="D33" s="1150"/>
      <c r="E33" s="1150"/>
      <c r="F33" s="1150"/>
      <c r="G33" s="1150"/>
      <c r="H33" s="1150"/>
      <c r="I33" s="1150"/>
      <c r="J33" s="1150"/>
      <c r="K33" s="1150"/>
      <c r="L33" s="1150"/>
      <c r="M33" s="1150"/>
      <c r="N33" s="1150"/>
      <c r="O33" s="1151">
        <f t="shared" si="0"/>
        <v>0</v>
      </c>
    </row>
    <row r="34" spans="1:15" ht="15" customHeight="1" x14ac:dyDescent="0.2">
      <c r="A34" s="70" t="s">
        <v>554</v>
      </c>
      <c r="B34" s="28" t="s">
        <v>552</v>
      </c>
      <c r="C34" s="1150"/>
      <c r="D34" s="1150"/>
      <c r="E34" s="1150"/>
      <c r="F34" s="1150"/>
      <c r="G34" s="1150"/>
      <c r="H34" s="1150"/>
      <c r="I34" s="1150"/>
      <c r="J34" s="1150"/>
      <c r="K34" s="1150"/>
      <c r="L34" s="1150"/>
      <c r="M34" s="1150"/>
      <c r="N34" s="1150"/>
      <c r="O34" s="1151">
        <f t="shared" si="0"/>
        <v>0</v>
      </c>
    </row>
    <row r="35" spans="1:15" ht="15" customHeight="1" x14ac:dyDescent="0.2">
      <c r="A35" s="70" t="s">
        <v>555</v>
      </c>
      <c r="B35" s="28" t="s">
        <v>550</v>
      </c>
      <c r="C35" s="1150"/>
      <c r="D35" s="1150"/>
      <c r="E35" s="1150"/>
      <c r="F35" s="1150"/>
      <c r="G35" s="1150"/>
      <c r="H35" s="1150"/>
      <c r="I35" s="1150"/>
      <c r="J35" s="1150"/>
      <c r="K35" s="1150"/>
      <c r="L35" s="1150"/>
      <c r="M35" s="1150"/>
      <c r="N35" s="1150"/>
      <c r="O35" s="1151">
        <f t="shared" si="0"/>
        <v>0</v>
      </c>
    </row>
    <row r="36" spans="1:15" ht="15" customHeight="1" x14ac:dyDescent="0.2">
      <c r="A36" s="70" t="s">
        <v>556</v>
      </c>
      <c r="B36" s="28" t="s">
        <v>552</v>
      </c>
      <c r="C36" s="1150"/>
      <c r="D36" s="1150"/>
      <c r="E36" s="1150"/>
      <c r="F36" s="1150"/>
      <c r="G36" s="1150"/>
      <c r="H36" s="1150"/>
      <c r="I36" s="1150"/>
      <c r="J36" s="1150"/>
      <c r="K36" s="1150"/>
      <c r="L36" s="1150"/>
      <c r="M36" s="1150"/>
      <c r="N36" s="1150"/>
      <c r="O36" s="1151">
        <f t="shared" si="0"/>
        <v>0</v>
      </c>
    </row>
    <row r="37" spans="1:15" ht="15" customHeight="1" x14ac:dyDescent="0.2">
      <c r="A37" s="70" t="s">
        <v>557</v>
      </c>
      <c r="B37" s="28" t="s">
        <v>550</v>
      </c>
      <c r="C37" s="1150"/>
      <c r="D37" s="1150"/>
      <c r="E37" s="1150"/>
      <c r="F37" s="1150"/>
      <c r="G37" s="1150"/>
      <c r="H37" s="1150"/>
      <c r="I37" s="1150"/>
      <c r="J37" s="1150"/>
      <c r="K37" s="1150"/>
      <c r="L37" s="1150"/>
      <c r="M37" s="1150"/>
      <c r="N37" s="1150"/>
      <c r="O37" s="1151">
        <f t="shared" si="0"/>
        <v>0</v>
      </c>
    </row>
    <row r="38" spans="1:15" ht="15" customHeight="1" x14ac:dyDescent="0.2">
      <c r="A38" s="70" t="s">
        <v>558</v>
      </c>
      <c r="B38" s="28" t="s">
        <v>552</v>
      </c>
      <c r="C38" s="1150"/>
      <c r="D38" s="1150"/>
      <c r="E38" s="1150"/>
      <c r="F38" s="1150"/>
      <c r="G38" s="1150"/>
      <c r="H38" s="1150"/>
      <c r="I38" s="1150"/>
      <c r="J38" s="1150"/>
      <c r="K38" s="1150"/>
      <c r="L38" s="1150"/>
      <c r="M38" s="1150"/>
      <c r="N38" s="1150"/>
      <c r="O38" s="1151">
        <f t="shared" si="0"/>
        <v>0</v>
      </c>
    </row>
    <row r="39" spans="1:15" ht="15" customHeight="1" x14ac:dyDescent="0.2">
      <c r="A39" s="70" t="s">
        <v>559</v>
      </c>
      <c r="B39" s="28" t="s">
        <v>550</v>
      </c>
      <c r="C39" s="1150"/>
      <c r="D39" s="1150"/>
      <c r="E39" s="1150"/>
      <c r="F39" s="1150"/>
      <c r="G39" s="1150"/>
      <c r="H39" s="1150"/>
      <c r="I39" s="1150"/>
      <c r="J39" s="1150"/>
      <c r="K39" s="1150"/>
      <c r="L39" s="1150"/>
      <c r="M39" s="1150"/>
      <c r="N39" s="1150"/>
      <c r="O39" s="1151">
        <f t="shared" si="0"/>
        <v>0</v>
      </c>
    </row>
    <row r="40" spans="1:15" ht="15" customHeight="1" x14ac:dyDescent="0.2">
      <c r="A40" s="70" t="s">
        <v>560</v>
      </c>
      <c r="B40" s="28" t="s">
        <v>552</v>
      </c>
      <c r="C40" s="1150"/>
      <c r="D40" s="1150"/>
      <c r="E40" s="1150"/>
      <c r="F40" s="1150"/>
      <c r="G40" s="1150"/>
      <c r="H40" s="1150"/>
      <c r="I40" s="1150"/>
      <c r="J40" s="1150"/>
      <c r="K40" s="1150"/>
      <c r="L40" s="1150"/>
      <c r="M40" s="1150"/>
      <c r="N40" s="1150"/>
      <c r="O40" s="1151">
        <f t="shared" si="0"/>
        <v>0</v>
      </c>
    </row>
    <row r="41" spans="1:15" ht="15" customHeight="1" x14ac:dyDescent="0.2">
      <c r="A41" s="70" t="s">
        <v>561</v>
      </c>
      <c r="B41" s="28" t="s">
        <v>562</v>
      </c>
      <c r="C41" s="1150"/>
      <c r="D41" s="1150"/>
      <c r="E41" s="1150"/>
      <c r="F41" s="1150"/>
      <c r="G41" s="1150"/>
      <c r="H41" s="1150"/>
      <c r="I41" s="1150"/>
      <c r="J41" s="1150"/>
      <c r="K41" s="1150"/>
      <c r="L41" s="1150"/>
      <c r="M41" s="1150"/>
      <c r="N41" s="1150"/>
      <c r="O41" s="1151">
        <f t="shared" si="0"/>
        <v>0</v>
      </c>
    </row>
    <row r="42" spans="1:15" ht="15" customHeight="1" x14ac:dyDescent="0.2">
      <c r="A42" s="70" t="s">
        <v>563</v>
      </c>
      <c r="B42" s="28" t="s">
        <v>564</v>
      </c>
      <c r="C42" s="1150"/>
      <c r="D42" s="1150"/>
      <c r="E42" s="1150"/>
      <c r="F42" s="1150"/>
      <c r="G42" s="1150"/>
      <c r="H42" s="1150"/>
      <c r="I42" s="1150"/>
      <c r="J42" s="1150"/>
      <c r="K42" s="1150"/>
      <c r="L42" s="1150"/>
      <c r="M42" s="1150"/>
      <c r="N42" s="1150"/>
      <c r="O42" s="1151">
        <f t="shared" si="0"/>
        <v>0</v>
      </c>
    </row>
    <row r="43" spans="1:15" ht="15" customHeight="1" x14ac:dyDescent="0.2">
      <c r="A43" s="70" t="s">
        <v>565</v>
      </c>
      <c r="B43" s="28" t="s">
        <v>562</v>
      </c>
      <c r="C43" s="1150"/>
      <c r="D43" s="1150"/>
      <c r="E43" s="1150"/>
      <c r="F43" s="1150"/>
      <c r="G43" s="1150"/>
      <c r="H43" s="1150"/>
      <c r="I43" s="1150"/>
      <c r="J43" s="1150"/>
      <c r="K43" s="1150"/>
      <c r="L43" s="1150"/>
      <c r="M43" s="1150"/>
      <c r="N43" s="1150"/>
      <c r="O43" s="1151">
        <f t="shared" si="0"/>
        <v>0</v>
      </c>
    </row>
    <row r="44" spans="1:15" ht="15" customHeight="1" x14ac:dyDescent="0.2">
      <c r="A44" s="70" t="s">
        <v>566</v>
      </c>
      <c r="B44" s="28" t="s">
        <v>564</v>
      </c>
      <c r="C44" s="1150"/>
      <c r="D44" s="1150"/>
      <c r="E44" s="1150"/>
      <c r="F44" s="1150"/>
      <c r="G44" s="1150"/>
      <c r="H44" s="1150"/>
      <c r="I44" s="1150"/>
      <c r="J44" s="1150"/>
      <c r="K44" s="1150"/>
      <c r="L44" s="1150"/>
      <c r="M44" s="1150"/>
      <c r="N44" s="1150"/>
      <c r="O44" s="1151">
        <f t="shared" si="0"/>
        <v>0</v>
      </c>
    </row>
    <row r="45" spans="1:15" ht="15" customHeight="1" x14ac:dyDescent="0.2">
      <c r="A45" s="70" t="s">
        <v>567</v>
      </c>
      <c r="B45" s="28" t="s">
        <v>568</v>
      </c>
      <c r="C45" s="1150"/>
      <c r="D45" s="1150"/>
      <c r="E45" s="1150"/>
      <c r="F45" s="1150"/>
      <c r="G45" s="1150"/>
      <c r="H45" s="1150"/>
      <c r="I45" s="1150"/>
      <c r="J45" s="1150"/>
      <c r="K45" s="1150"/>
      <c r="L45" s="1150"/>
      <c r="M45" s="1150"/>
      <c r="N45" s="1150"/>
      <c r="O45" s="1151">
        <f t="shared" si="0"/>
        <v>0</v>
      </c>
    </row>
    <row r="46" spans="1:15" ht="15" customHeight="1" x14ac:dyDescent="0.2">
      <c r="A46" s="70" t="s">
        <v>569</v>
      </c>
      <c r="B46" s="28" t="s">
        <v>570</v>
      </c>
      <c r="C46" s="1150"/>
      <c r="D46" s="1150"/>
      <c r="E46" s="1150"/>
      <c r="F46" s="1150"/>
      <c r="G46" s="1150"/>
      <c r="H46" s="1150"/>
      <c r="I46" s="1150"/>
      <c r="J46" s="1150"/>
      <c r="K46" s="1150"/>
      <c r="L46" s="1150"/>
      <c r="M46" s="1150"/>
      <c r="N46" s="1150"/>
      <c r="O46" s="1151">
        <f t="shared" si="0"/>
        <v>0</v>
      </c>
    </row>
    <row r="47" spans="1:15" ht="15" customHeight="1" x14ac:dyDescent="0.2">
      <c r="A47" s="70" t="s">
        <v>571</v>
      </c>
      <c r="B47" s="28" t="s">
        <v>568</v>
      </c>
      <c r="C47" s="1150"/>
      <c r="D47" s="1150"/>
      <c r="E47" s="1150"/>
      <c r="F47" s="1150"/>
      <c r="G47" s="1150"/>
      <c r="H47" s="1150"/>
      <c r="I47" s="1150"/>
      <c r="J47" s="1150"/>
      <c r="K47" s="1150"/>
      <c r="L47" s="1150"/>
      <c r="M47" s="1150"/>
      <c r="N47" s="1150"/>
      <c r="O47" s="1151">
        <f t="shared" si="0"/>
        <v>0</v>
      </c>
    </row>
    <row r="48" spans="1:15" ht="15" customHeight="1" x14ac:dyDescent="0.2">
      <c r="A48" s="70" t="s">
        <v>572</v>
      </c>
      <c r="B48" s="28" t="s">
        <v>570</v>
      </c>
      <c r="C48" s="1150"/>
      <c r="D48" s="1150"/>
      <c r="E48" s="1150"/>
      <c r="F48" s="1150"/>
      <c r="G48" s="1150"/>
      <c r="H48" s="1150"/>
      <c r="I48" s="1150"/>
      <c r="J48" s="1150"/>
      <c r="K48" s="1150"/>
      <c r="L48" s="1150"/>
      <c r="M48" s="1150"/>
      <c r="N48" s="1150"/>
      <c r="O48" s="1151">
        <f t="shared" si="0"/>
        <v>0</v>
      </c>
    </row>
    <row r="49" spans="1:15" ht="15" customHeight="1" x14ac:dyDescent="0.2">
      <c r="A49" s="70" t="s">
        <v>573</v>
      </c>
      <c r="B49" s="28" t="s">
        <v>568</v>
      </c>
      <c r="C49" s="1150"/>
      <c r="D49" s="1150"/>
      <c r="E49" s="1150"/>
      <c r="F49" s="1150"/>
      <c r="G49" s="1150"/>
      <c r="H49" s="1150"/>
      <c r="I49" s="1150"/>
      <c r="J49" s="1150"/>
      <c r="K49" s="1150"/>
      <c r="L49" s="1150"/>
      <c r="M49" s="1150"/>
      <c r="N49" s="1150"/>
      <c r="O49" s="1151">
        <f t="shared" si="0"/>
        <v>0</v>
      </c>
    </row>
    <row r="50" spans="1:15" ht="15" customHeight="1" x14ac:dyDescent="0.2">
      <c r="A50" s="70" t="s">
        <v>574</v>
      </c>
      <c r="B50" s="28" t="s">
        <v>570</v>
      </c>
      <c r="C50" s="1150"/>
      <c r="D50" s="1150"/>
      <c r="E50" s="1150"/>
      <c r="F50" s="1150"/>
      <c r="G50" s="1150"/>
      <c r="H50" s="1150"/>
      <c r="I50" s="1150"/>
      <c r="J50" s="1150"/>
      <c r="K50" s="1150"/>
      <c r="L50" s="1150"/>
      <c r="M50" s="1150"/>
      <c r="N50" s="1150"/>
      <c r="O50" s="1151">
        <f t="shared" si="0"/>
        <v>0</v>
      </c>
    </row>
    <row r="51" spans="1:15" ht="15" customHeight="1" x14ac:dyDescent="0.2">
      <c r="A51" s="70" t="s">
        <v>575</v>
      </c>
      <c r="B51" s="28" t="s">
        <v>568</v>
      </c>
      <c r="C51" s="1150"/>
      <c r="D51" s="1150"/>
      <c r="E51" s="1150"/>
      <c r="F51" s="1150"/>
      <c r="G51" s="1150"/>
      <c r="H51" s="1150"/>
      <c r="I51" s="1150"/>
      <c r="J51" s="1150"/>
      <c r="K51" s="1150"/>
      <c r="L51" s="1150"/>
      <c r="M51" s="1150"/>
      <c r="N51" s="1150"/>
      <c r="O51" s="1151">
        <f t="shared" si="0"/>
        <v>0</v>
      </c>
    </row>
    <row r="52" spans="1:15" ht="15" customHeight="1" x14ac:dyDescent="0.2">
      <c r="A52" s="70" t="s">
        <v>576</v>
      </c>
      <c r="B52" s="28" t="s">
        <v>570</v>
      </c>
      <c r="C52" s="1150"/>
      <c r="D52" s="1150"/>
      <c r="E52" s="1150"/>
      <c r="F52" s="1150"/>
      <c r="G52" s="1150"/>
      <c r="H52" s="1150"/>
      <c r="I52" s="1150"/>
      <c r="J52" s="1150"/>
      <c r="K52" s="1150"/>
      <c r="L52" s="1150"/>
      <c r="M52" s="1150"/>
      <c r="N52" s="1150"/>
      <c r="O52" s="1151">
        <f t="shared" si="0"/>
        <v>0</v>
      </c>
    </row>
    <row r="53" spans="1:15" ht="15" customHeight="1" x14ac:dyDescent="0.2">
      <c r="A53" s="70" t="s">
        <v>577</v>
      </c>
      <c r="B53" s="28" t="s">
        <v>568</v>
      </c>
      <c r="C53" s="1150"/>
      <c r="D53" s="1150"/>
      <c r="E53" s="1150"/>
      <c r="F53" s="1150"/>
      <c r="G53" s="1150"/>
      <c r="H53" s="1150"/>
      <c r="I53" s="1150"/>
      <c r="J53" s="1150"/>
      <c r="K53" s="1150"/>
      <c r="L53" s="1150"/>
      <c r="M53" s="1150"/>
      <c r="N53" s="1150"/>
      <c r="O53" s="1151">
        <f t="shared" si="0"/>
        <v>0</v>
      </c>
    </row>
    <row r="54" spans="1:15" ht="15" customHeight="1" x14ac:dyDescent="0.2">
      <c r="A54" s="70" t="s">
        <v>578</v>
      </c>
      <c r="B54" s="28" t="s">
        <v>570</v>
      </c>
      <c r="C54" s="1150"/>
      <c r="D54" s="1150"/>
      <c r="E54" s="1150"/>
      <c r="F54" s="1150"/>
      <c r="G54" s="1150"/>
      <c r="H54" s="1150"/>
      <c r="I54" s="1150"/>
      <c r="J54" s="1150"/>
      <c r="K54" s="1150"/>
      <c r="L54" s="1150"/>
      <c r="M54" s="1150"/>
      <c r="N54" s="1150"/>
      <c r="O54" s="1151">
        <f t="shared" si="0"/>
        <v>0</v>
      </c>
    </row>
    <row r="55" spans="1:15" ht="15" customHeight="1" x14ac:dyDescent="0.2">
      <c r="A55" s="70"/>
      <c r="B55" s="960" t="s">
        <v>1540</v>
      </c>
      <c r="C55" s="1150"/>
      <c r="D55" s="1150"/>
      <c r="E55" s="1150"/>
      <c r="F55" s="1150"/>
      <c r="G55" s="1150"/>
      <c r="H55" s="1150"/>
      <c r="I55" s="1150"/>
      <c r="J55" s="1150"/>
      <c r="K55" s="1150"/>
      <c r="L55" s="1150"/>
      <c r="M55" s="1150"/>
      <c r="N55" s="1150"/>
      <c r="O55" s="1151">
        <f t="shared" si="0"/>
        <v>0</v>
      </c>
    </row>
    <row r="56" spans="1:15" ht="15" customHeight="1" x14ac:dyDescent="0.2">
      <c r="A56" s="70" t="s">
        <v>580</v>
      </c>
      <c r="B56" s="28" t="s">
        <v>581</v>
      </c>
      <c r="C56" s="1150"/>
      <c r="D56" s="1150"/>
      <c r="E56" s="1150"/>
      <c r="F56" s="1150"/>
      <c r="G56" s="1150"/>
      <c r="H56" s="1150"/>
      <c r="I56" s="1150"/>
      <c r="J56" s="1150"/>
      <c r="K56" s="1150"/>
      <c r="L56" s="1150"/>
      <c r="M56" s="1150"/>
      <c r="N56" s="1150"/>
      <c r="O56" s="1151">
        <f t="shared" si="0"/>
        <v>0</v>
      </c>
    </row>
    <row r="57" spans="1:15" ht="15" customHeight="1" x14ac:dyDescent="0.2">
      <c r="A57" s="70"/>
      <c r="B57" s="28" t="s">
        <v>663</v>
      </c>
      <c r="C57" s="1150"/>
      <c r="D57" s="1150"/>
      <c r="E57" s="1150"/>
      <c r="F57" s="1150"/>
      <c r="G57" s="1150"/>
      <c r="H57" s="1150"/>
      <c r="I57" s="1150"/>
      <c r="J57" s="1150"/>
      <c r="K57" s="1150"/>
      <c r="L57" s="1150"/>
      <c r="M57" s="1150"/>
      <c r="N57" s="1150"/>
      <c r="O57" s="1151">
        <f t="shared" si="0"/>
        <v>0</v>
      </c>
    </row>
    <row r="58" spans="1:15" ht="15" customHeight="1" thickBot="1" x14ac:dyDescent="0.25">
      <c r="B58" s="131" t="s">
        <v>471</v>
      </c>
      <c r="C58" s="1152">
        <f>SUM(C7:C57)</f>
        <v>0</v>
      </c>
      <c r="D58" s="1152">
        <f t="shared" ref="D58:O58" si="1">SUM(D7:D57)</f>
        <v>0</v>
      </c>
      <c r="E58" s="1152">
        <f t="shared" si="1"/>
        <v>0</v>
      </c>
      <c r="F58" s="1152">
        <f t="shared" si="1"/>
        <v>0</v>
      </c>
      <c r="G58" s="1152">
        <f t="shared" si="1"/>
        <v>0</v>
      </c>
      <c r="H58" s="1152">
        <f t="shared" si="1"/>
        <v>0</v>
      </c>
      <c r="I58" s="1152">
        <f t="shared" si="1"/>
        <v>0</v>
      </c>
      <c r="J58" s="1152">
        <f t="shared" si="1"/>
        <v>0</v>
      </c>
      <c r="K58" s="1152">
        <f t="shared" si="1"/>
        <v>0</v>
      </c>
      <c r="L58" s="1152">
        <f t="shared" si="1"/>
        <v>0</v>
      </c>
      <c r="M58" s="1152">
        <f t="shared" si="1"/>
        <v>0</v>
      </c>
      <c r="N58" s="1152">
        <f t="shared" si="1"/>
        <v>0</v>
      </c>
      <c r="O58" s="1152">
        <f t="shared" si="1"/>
        <v>0</v>
      </c>
    </row>
    <row r="59" spans="1:15" ht="15.75" thickTop="1" x14ac:dyDescent="0.2"/>
  </sheetData>
  <sheetProtection algorithmName="SHA-512" hashValue="OY34Nk/+gl9ycKchoqdI/ynBlN4ERSYkDcPKlNvbgFco8RJOLVJoq3yWU8WoebFW52yOqRecddEtMkBj0bB5cg==" saltValue="YT3LukChwXo+lnBCcxQyRA==" spinCount="100000" sheet="1" objects="1" scenarios="1"/>
  <printOptions horizontalCentered="1"/>
  <pageMargins left="0.5" right="0.5" top="0.5" bottom="0.5" header="0.5" footer="0.5"/>
  <pageSetup scale="5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65A3-FFC9-413D-B190-800AFE65C330}">
  <sheetPr>
    <pageSetUpPr fitToPage="1"/>
  </sheetPr>
  <dimension ref="A1:O59"/>
  <sheetViews>
    <sheetView zoomScaleNormal="100" workbookViewId="0">
      <selection activeCell="A3" sqref="A3"/>
    </sheetView>
  </sheetViews>
  <sheetFormatPr defaultColWidth="10" defaultRowHeight="15" x14ac:dyDescent="0.2"/>
  <cols>
    <col min="1" max="1" width="6.125" style="134" customWidth="1"/>
    <col min="2" max="2" width="43.5" style="134" customWidth="1"/>
    <col min="3" max="14" width="7.75" style="134" customWidth="1"/>
    <col min="15" max="15" width="8.875" style="134" bestFit="1" customWidth="1"/>
    <col min="16" max="16384" width="10" style="134"/>
  </cols>
  <sheetData>
    <row r="1" spans="1:15" s="136" customFormat="1" ht="15" customHeight="1" x14ac:dyDescent="0.25">
      <c r="A1" s="1" t="str">
        <f>CONCATENATE("Schedule ",Cklist!$A16," - ",Cklist!$B16)</f>
        <v>Schedule B-2c - Non-billable Census Data</v>
      </c>
      <c r="B1" s="135"/>
      <c r="C1" s="135"/>
      <c r="D1" s="135"/>
      <c r="E1" s="135"/>
      <c r="F1" s="135"/>
      <c r="G1" s="135"/>
      <c r="H1" s="135"/>
      <c r="I1" s="135"/>
      <c r="J1" s="876"/>
      <c r="K1" s="876"/>
      <c r="L1" s="876"/>
      <c r="M1" s="876"/>
      <c r="N1" s="1129" t="s">
        <v>2</v>
      </c>
      <c r="O1" s="1130"/>
    </row>
    <row r="2" spans="1:15" s="136" customFormat="1" ht="15" customHeight="1" x14ac:dyDescent="0.2">
      <c r="A2" s="4" t="str">
        <f>'Sch A'!$A$2</f>
        <v>SFN 137 (Rev. 04-24)</v>
      </c>
      <c r="B2" s="135"/>
      <c r="C2" s="135"/>
      <c r="D2" s="135"/>
      <c r="E2" s="135"/>
      <c r="F2" s="135"/>
      <c r="G2" s="135"/>
      <c r="H2" s="135"/>
      <c r="I2" s="135"/>
      <c r="J2" s="1135"/>
      <c r="K2" s="1135"/>
      <c r="L2" s="1135"/>
      <c r="M2" s="1135"/>
      <c r="N2" s="1131" t="s">
        <v>3</v>
      </c>
      <c r="O2" s="1132">
        <f>'Sch A'!$C$2</f>
        <v>45108</v>
      </c>
    </row>
    <row r="3" spans="1:15" ht="15" customHeight="1" x14ac:dyDescent="0.2">
      <c r="A3" s="1447">
        <f>'Sch A'!$A$5</f>
        <v>0</v>
      </c>
      <c r="B3" s="133"/>
      <c r="C3" s="133"/>
      <c r="D3" s="133"/>
      <c r="E3" s="133"/>
      <c r="F3" s="133"/>
      <c r="G3" s="133"/>
      <c r="H3" s="133"/>
      <c r="I3" s="133"/>
      <c r="J3" s="876"/>
      <c r="K3" s="876"/>
      <c r="L3" s="968"/>
      <c r="M3" s="876"/>
      <c r="N3" s="1133" t="s">
        <v>4</v>
      </c>
      <c r="O3" s="1134">
        <f>'Sch A'!$C$3</f>
        <v>45473</v>
      </c>
    </row>
    <row r="4" spans="1:15" ht="15" customHeight="1" x14ac:dyDescent="0.2">
      <c r="J4" s="136"/>
      <c r="K4" s="137"/>
      <c r="L4" s="136"/>
      <c r="M4" s="136"/>
      <c r="N4" s="1536"/>
      <c r="O4" s="1536"/>
    </row>
    <row r="5" spans="1:15" ht="15" customHeight="1" x14ac:dyDescent="0.2">
      <c r="A5" s="892" t="s">
        <v>1501</v>
      </c>
      <c r="B5" s="138"/>
      <c r="C5" s="138"/>
      <c r="D5" s="138"/>
      <c r="E5" s="138"/>
      <c r="F5" s="138"/>
      <c r="G5" s="138"/>
      <c r="H5" s="138"/>
      <c r="I5" s="138"/>
      <c r="J5" s="138"/>
      <c r="K5" s="138"/>
      <c r="L5" s="138"/>
      <c r="M5" s="138"/>
      <c r="N5" s="138"/>
      <c r="O5" s="139"/>
    </row>
    <row r="6" spans="1:15" s="141" customFormat="1" ht="15" customHeight="1" x14ac:dyDescent="0.2">
      <c r="A6" s="126" t="s">
        <v>515</v>
      </c>
      <c r="B6" s="127" t="s">
        <v>646</v>
      </c>
      <c r="C6" s="140" t="s">
        <v>647</v>
      </c>
      <c r="D6" s="140" t="s">
        <v>648</v>
      </c>
      <c r="E6" s="140" t="s">
        <v>649</v>
      </c>
      <c r="F6" s="140" t="s">
        <v>650</v>
      </c>
      <c r="G6" s="140" t="s">
        <v>651</v>
      </c>
      <c r="H6" s="140" t="s">
        <v>652</v>
      </c>
      <c r="I6" s="140" t="s">
        <v>653</v>
      </c>
      <c r="J6" s="140" t="s">
        <v>654</v>
      </c>
      <c r="K6" s="140" t="s">
        <v>655</v>
      </c>
      <c r="L6" s="140" t="s">
        <v>656</v>
      </c>
      <c r="M6" s="140" t="s">
        <v>657</v>
      </c>
      <c r="N6" s="140" t="s">
        <v>658</v>
      </c>
      <c r="O6" s="128" t="s">
        <v>659</v>
      </c>
    </row>
    <row r="7" spans="1:15" s="11" customFormat="1" ht="15" customHeight="1" x14ac:dyDescent="0.2">
      <c r="A7" s="70" t="s">
        <v>517</v>
      </c>
      <c r="B7" s="28" t="s">
        <v>518</v>
      </c>
      <c r="C7" s="1150"/>
      <c r="D7" s="1150"/>
      <c r="E7" s="1150"/>
      <c r="F7" s="1150"/>
      <c r="G7" s="1150"/>
      <c r="H7" s="1150"/>
      <c r="I7" s="1150"/>
      <c r="J7" s="1150"/>
      <c r="K7" s="1150"/>
      <c r="L7" s="1150"/>
      <c r="M7" s="1150"/>
      <c r="N7" s="1150"/>
      <c r="O7" s="1151">
        <f t="shared" ref="O7:O57" si="0">SUM(C7:N7)</f>
        <v>0</v>
      </c>
    </row>
    <row r="8" spans="1:15" s="11" customFormat="1" ht="15" customHeight="1" x14ac:dyDescent="0.2">
      <c r="A8" s="70" t="s">
        <v>519</v>
      </c>
      <c r="B8" s="28" t="s">
        <v>518</v>
      </c>
      <c r="C8" s="1150"/>
      <c r="D8" s="1150"/>
      <c r="E8" s="1150"/>
      <c r="F8" s="1150"/>
      <c r="G8" s="1150"/>
      <c r="H8" s="1150"/>
      <c r="I8" s="1150"/>
      <c r="J8" s="1150"/>
      <c r="K8" s="1150"/>
      <c r="L8" s="1150"/>
      <c r="M8" s="1150"/>
      <c r="N8" s="1150"/>
      <c r="O8" s="1151">
        <f t="shared" si="0"/>
        <v>0</v>
      </c>
    </row>
    <row r="9" spans="1:15" s="11" customFormat="1" ht="15" customHeight="1" x14ac:dyDescent="0.2">
      <c r="A9" s="70" t="s">
        <v>520</v>
      </c>
      <c r="B9" s="28" t="s">
        <v>518</v>
      </c>
      <c r="C9" s="1150"/>
      <c r="D9" s="1150"/>
      <c r="E9" s="1150"/>
      <c r="F9" s="1150"/>
      <c r="G9" s="1150"/>
      <c r="H9" s="1150"/>
      <c r="I9" s="1150"/>
      <c r="J9" s="1150"/>
      <c r="K9" s="1150"/>
      <c r="L9" s="1150"/>
      <c r="M9" s="1150"/>
      <c r="N9" s="1150"/>
      <c r="O9" s="1151">
        <f t="shared" si="0"/>
        <v>0</v>
      </c>
    </row>
    <row r="10" spans="1:15" s="11" customFormat="1" ht="15" customHeight="1" x14ac:dyDescent="0.2">
      <c r="A10" s="70" t="s">
        <v>521</v>
      </c>
      <c r="B10" s="28" t="s">
        <v>518</v>
      </c>
      <c r="C10" s="1150"/>
      <c r="D10" s="1150"/>
      <c r="E10" s="1150"/>
      <c r="F10" s="1150"/>
      <c r="G10" s="1150"/>
      <c r="H10" s="1150"/>
      <c r="I10" s="1150"/>
      <c r="J10" s="1150"/>
      <c r="K10" s="1150"/>
      <c r="L10" s="1150"/>
      <c r="M10" s="1150"/>
      <c r="N10" s="1150"/>
      <c r="O10" s="1151">
        <f t="shared" si="0"/>
        <v>0</v>
      </c>
    </row>
    <row r="11" spans="1:15" s="11" customFormat="1" ht="15" customHeight="1" x14ac:dyDescent="0.2">
      <c r="A11" s="70" t="s">
        <v>522</v>
      </c>
      <c r="B11" s="28" t="s">
        <v>518</v>
      </c>
      <c r="C11" s="1150"/>
      <c r="D11" s="1150"/>
      <c r="E11" s="1150"/>
      <c r="F11" s="1150"/>
      <c r="G11" s="1150"/>
      <c r="H11" s="1150"/>
      <c r="I11" s="1150"/>
      <c r="J11" s="1150"/>
      <c r="K11" s="1150"/>
      <c r="L11" s="1150"/>
      <c r="M11" s="1150"/>
      <c r="N11" s="1150"/>
      <c r="O11" s="1151">
        <f t="shared" si="0"/>
        <v>0</v>
      </c>
    </row>
    <row r="12" spans="1:15" s="11" customFormat="1" ht="15" customHeight="1" x14ac:dyDescent="0.2">
      <c r="A12" s="70" t="s">
        <v>523</v>
      </c>
      <c r="B12" s="28" t="s">
        <v>524</v>
      </c>
      <c r="C12" s="1150"/>
      <c r="D12" s="1150"/>
      <c r="E12" s="1150"/>
      <c r="F12" s="1150"/>
      <c r="G12" s="1150"/>
      <c r="H12" s="1150"/>
      <c r="I12" s="1150"/>
      <c r="J12" s="1150"/>
      <c r="K12" s="1150"/>
      <c r="L12" s="1150"/>
      <c r="M12" s="1150"/>
      <c r="N12" s="1150"/>
      <c r="O12" s="1151">
        <f t="shared" si="0"/>
        <v>0</v>
      </c>
    </row>
    <row r="13" spans="1:15" s="11" customFormat="1" ht="15" customHeight="1" x14ac:dyDescent="0.2">
      <c r="A13" s="70" t="s">
        <v>525</v>
      </c>
      <c r="B13" s="28" t="s">
        <v>526</v>
      </c>
      <c r="C13" s="1150"/>
      <c r="D13" s="1150"/>
      <c r="E13" s="1150"/>
      <c r="F13" s="1150"/>
      <c r="G13" s="1150"/>
      <c r="H13" s="1150"/>
      <c r="I13" s="1150"/>
      <c r="J13" s="1150"/>
      <c r="K13" s="1150"/>
      <c r="L13" s="1150"/>
      <c r="M13" s="1150"/>
      <c r="N13" s="1150"/>
      <c r="O13" s="1151">
        <f t="shared" si="0"/>
        <v>0</v>
      </c>
    </row>
    <row r="14" spans="1:15" s="11" customFormat="1" ht="15" customHeight="1" x14ac:dyDescent="0.2">
      <c r="A14" s="70" t="s">
        <v>527</v>
      </c>
      <c r="B14" s="28" t="s">
        <v>528</v>
      </c>
      <c r="C14" s="1150"/>
      <c r="D14" s="1150"/>
      <c r="E14" s="1150"/>
      <c r="F14" s="1150"/>
      <c r="G14" s="1150"/>
      <c r="H14" s="1150"/>
      <c r="I14" s="1150"/>
      <c r="J14" s="1150"/>
      <c r="K14" s="1150"/>
      <c r="L14" s="1150"/>
      <c r="M14" s="1150"/>
      <c r="N14" s="1150"/>
      <c r="O14" s="1151">
        <f t="shared" si="0"/>
        <v>0</v>
      </c>
    </row>
    <row r="15" spans="1:15" s="11" customFormat="1" ht="15" customHeight="1" x14ac:dyDescent="0.2">
      <c r="A15" s="70" t="s">
        <v>529</v>
      </c>
      <c r="B15" s="28" t="s">
        <v>530</v>
      </c>
      <c r="C15" s="1150"/>
      <c r="D15" s="1150"/>
      <c r="E15" s="1150"/>
      <c r="F15" s="1150"/>
      <c r="G15" s="1150"/>
      <c r="H15" s="1150"/>
      <c r="I15" s="1150"/>
      <c r="J15" s="1150"/>
      <c r="K15" s="1150"/>
      <c r="L15" s="1150"/>
      <c r="M15" s="1150"/>
      <c r="N15" s="1150"/>
      <c r="O15" s="1151">
        <f t="shared" si="0"/>
        <v>0</v>
      </c>
    </row>
    <row r="16" spans="1:15" s="11" customFormat="1" ht="15" customHeight="1" x14ac:dyDescent="0.2">
      <c r="A16" s="70" t="s">
        <v>531</v>
      </c>
      <c r="B16" s="28" t="s">
        <v>532</v>
      </c>
      <c r="C16" s="1150"/>
      <c r="D16" s="1150"/>
      <c r="E16" s="1150"/>
      <c r="F16" s="1150"/>
      <c r="G16" s="1150"/>
      <c r="H16" s="1150"/>
      <c r="I16" s="1150"/>
      <c r="J16" s="1150"/>
      <c r="K16" s="1150"/>
      <c r="L16" s="1150"/>
      <c r="M16" s="1150"/>
      <c r="N16" s="1150"/>
      <c r="O16" s="1151">
        <f t="shared" si="0"/>
        <v>0</v>
      </c>
    </row>
    <row r="17" spans="1:15" s="11" customFormat="1" ht="15" customHeight="1" x14ac:dyDescent="0.2">
      <c r="A17" s="70" t="s">
        <v>533</v>
      </c>
      <c r="B17" s="28" t="s">
        <v>530</v>
      </c>
      <c r="C17" s="1150"/>
      <c r="D17" s="1150"/>
      <c r="E17" s="1150"/>
      <c r="F17" s="1150"/>
      <c r="G17" s="1150"/>
      <c r="H17" s="1150"/>
      <c r="I17" s="1150"/>
      <c r="J17" s="1150"/>
      <c r="K17" s="1150"/>
      <c r="L17" s="1150"/>
      <c r="M17" s="1150"/>
      <c r="N17" s="1150"/>
      <c r="O17" s="1151">
        <f t="shared" si="0"/>
        <v>0</v>
      </c>
    </row>
    <row r="18" spans="1:15" s="11" customFormat="1" ht="15" customHeight="1" x14ac:dyDescent="0.2">
      <c r="A18" s="70" t="s">
        <v>534</v>
      </c>
      <c r="B18" s="28" t="s">
        <v>532</v>
      </c>
      <c r="C18" s="1150"/>
      <c r="D18" s="1150"/>
      <c r="E18" s="1150"/>
      <c r="F18" s="1150"/>
      <c r="G18" s="1150"/>
      <c r="H18" s="1150"/>
      <c r="I18" s="1150"/>
      <c r="J18" s="1150"/>
      <c r="K18" s="1150"/>
      <c r="L18" s="1150"/>
      <c r="M18" s="1150"/>
      <c r="N18" s="1150"/>
      <c r="O18" s="1151">
        <f t="shared" si="0"/>
        <v>0</v>
      </c>
    </row>
    <row r="19" spans="1:15" s="11" customFormat="1" ht="15" customHeight="1" x14ac:dyDescent="0.2">
      <c r="A19" s="70" t="s">
        <v>535</v>
      </c>
      <c r="B19" s="28" t="s">
        <v>530</v>
      </c>
      <c r="C19" s="1150"/>
      <c r="D19" s="1150"/>
      <c r="E19" s="1150"/>
      <c r="F19" s="1150"/>
      <c r="G19" s="1150"/>
      <c r="H19" s="1150"/>
      <c r="I19" s="1150"/>
      <c r="J19" s="1150"/>
      <c r="K19" s="1150"/>
      <c r="L19" s="1150"/>
      <c r="M19" s="1150"/>
      <c r="N19" s="1150"/>
      <c r="O19" s="1151">
        <f t="shared" si="0"/>
        <v>0</v>
      </c>
    </row>
    <row r="20" spans="1:15" s="11" customFormat="1" ht="15" customHeight="1" x14ac:dyDescent="0.2">
      <c r="A20" s="70" t="s">
        <v>536</v>
      </c>
      <c r="B20" s="28" t="s">
        <v>532</v>
      </c>
      <c r="C20" s="1150"/>
      <c r="D20" s="1150"/>
      <c r="E20" s="1150"/>
      <c r="F20" s="1150"/>
      <c r="G20" s="1150"/>
      <c r="H20" s="1150"/>
      <c r="I20" s="1150"/>
      <c r="J20" s="1150"/>
      <c r="K20" s="1150"/>
      <c r="L20" s="1150"/>
      <c r="M20" s="1150"/>
      <c r="N20" s="1150"/>
      <c r="O20" s="1151">
        <f t="shared" si="0"/>
        <v>0</v>
      </c>
    </row>
    <row r="21" spans="1:15" s="11" customFormat="1" ht="15" customHeight="1" x14ac:dyDescent="0.2">
      <c r="A21" s="70" t="s">
        <v>537</v>
      </c>
      <c r="B21" s="28" t="s">
        <v>530</v>
      </c>
      <c r="C21" s="1150"/>
      <c r="D21" s="1150"/>
      <c r="E21" s="1150"/>
      <c r="F21" s="1150"/>
      <c r="G21" s="1150"/>
      <c r="H21" s="1150"/>
      <c r="I21" s="1150"/>
      <c r="J21" s="1150"/>
      <c r="K21" s="1150"/>
      <c r="L21" s="1150"/>
      <c r="M21" s="1150"/>
      <c r="N21" s="1150"/>
      <c r="O21" s="1151">
        <f t="shared" si="0"/>
        <v>0</v>
      </c>
    </row>
    <row r="22" spans="1:15" s="11" customFormat="1" ht="15" customHeight="1" x14ac:dyDescent="0.2">
      <c r="A22" s="70" t="s">
        <v>538</v>
      </c>
      <c r="B22" s="28" t="s">
        <v>532</v>
      </c>
      <c r="C22" s="1150"/>
      <c r="D22" s="1150"/>
      <c r="E22" s="1150"/>
      <c r="F22" s="1150"/>
      <c r="G22" s="1150"/>
      <c r="H22" s="1150"/>
      <c r="I22" s="1150"/>
      <c r="J22" s="1150"/>
      <c r="K22" s="1150"/>
      <c r="L22" s="1150"/>
      <c r="M22" s="1150"/>
      <c r="N22" s="1150"/>
      <c r="O22" s="1151">
        <f t="shared" si="0"/>
        <v>0</v>
      </c>
    </row>
    <row r="23" spans="1:15" s="11" customFormat="1" ht="15" customHeight="1" x14ac:dyDescent="0.2">
      <c r="A23" s="70" t="s">
        <v>539</v>
      </c>
      <c r="B23" s="28" t="s">
        <v>540</v>
      </c>
      <c r="C23" s="1150"/>
      <c r="D23" s="1150"/>
      <c r="E23" s="1150"/>
      <c r="F23" s="1150"/>
      <c r="G23" s="1150"/>
      <c r="H23" s="1150"/>
      <c r="I23" s="1150"/>
      <c r="J23" s="1150"/>
      <c r="K23" s="1150"/>
      <c r="L23" s="1150"/>
      <c r="M23" s="1150"/>
      <c r="N23" s="1150"/>
      <c r="O23" s="1151">
        <f t="shared" si="0"/>
        <v>0</v>
      </c>
    </row>
    <row r="24" spans="1:15" s="11" customFormat="1" ht="15" customHeight="1" x14ac:dyDescent="0.2">
      <c r="A24" s="70" t="s">
        <v>541</v>
      </c>
      <c r="B24" s="28" t="s">
        <v>542</v>
      </c>
      <c r="C24" s="1150"/>
      <c r="D24" s="1150"/>
      <c r="E24" s="1150"/>
      <c r="F24" s="1150"/>
      <c r="G24" s="1150"/>
      <c r="H24" s="1150"/>
      <c r="I24" s="1150"/>
      <c r="J24" s="1150"/>
      <c r="K24" s="1150"/>
      <c r="L24" s="1150"/>
      <c r="M24" s="1150"/>
      <c r="N24" s="1150"/>
      <c r="O24" s="1151">
        <f t="shared" si="0"/>
        <v>0</v>
      </c>
    </row>
    <row r="25" spans="1:15" s="11" customFormat="1" ht="15" customHeight="1" x14ac:dyDescent="0.2">
      <c r="A25" s="70" t="s">
        <v>543</v>
      </c>
      <c r="B25" s="28" t="s">
        <v>540</v>
      </c>
      <c r="C25" s="1150"/>
      <c r="D25" s="1150"/>
      <c r="E25" s="1150"/>
      <c r="F25" s="1150"/>
      <c r="G25" s="1150"/>
      <c r="H25" s="1150"/>
      <c r="I25" s="1150"/>
      <c r="J25" s="1150"/>
      <c r="K25" s="1150"/>
      <c r="L25" s="1150"/>
      <c r="M25" s="1150"/>
      <c r="N25" s="1150"/>
      <c r="O25" s="1151">
        <f t="shared" si="0"/>
        <v>0</v>
      </c>
    </row>
    <row r="26" spans="1:15" s="11" customFormat="1" ht="15" customHeight="1" x14ac:dyDescent="0.2">
      <c r="A26" s="70" t="s">
        <v>544</v>
      </c>
      <c r="B26" s="28" t="s">
        <v>542</v>
      </c>
      <c r="C26" s="1150"/>
      <c r="D26" s="1150"/>
      <c r="E26" s="1150"/>
      <c r="F26" s="1150"/>
      <c r="G26" s="1150"/>
      <c r="H26" s="1150"/>
      <c r="I26" s="1150"/>
      <c r="J26" s="1150"/>
      <c r="K26" s="1150"/>
      <c r="L26" s="1150"/>
      <c r="M26" s="1150"/>
      <c r="N26" s="1150"/>
      <c r="O26" s="1151">
        <f t="shared" si="0"/>
        <v>0</v>
      </c>
    </row>
    <row r="27" spans="1:15" s="11" customFormat="1" ht="15" customHeight="1" x14ac:dyDescent="0.2">
      <c r="A27" s="70" t="s">
        <v>545</v>
      </c>
      <c r="B27" s="28" t="s">
        <v>540</v>
      </c>
      <c r="C27" s="1150"/>
      <c r="D27" s="1150"/>
      <c r="E27" s="1150"/>
      <c r="F27" s="1150"/>
      <c r="G27" s="1150"/>
      <c r="H27" s="1150"/>
      <c r="I27" s="1150"/>
      <c r="J27" s="1150"/>
      <c r="K27" s="1150"/>
      <c r="L27" s="1150"/>
      <c r="M27" s="1150"/>
      <c r="N27" s="1150"/>
      <c r="O27" s="1151">
        <f t="shared" si="0"/>
        <v>0</v>
      </c>
    </row>
    <row r="28" spans="1:15" s="11" customFormat="1" ht="15" customHeight="1" x14ac:dyDescent="0.2">
      <c r="A28" s="70" t="s">
        <v>546</v>
      </c>
      <c r="B28" s="28" t="s">
        <v>542</v>
      </c>
      <c r="C28" s="1150"/>
      <c r="D28" s="1150"/>
      <c r="E28" s="1150"/>
      <c r="F28" s="1150"/>
      <c r="G28" s="1150"/>
      <c r="H28" s="1150"/>
      <c r="I28" s="1150"/>
      <c r="J28" s="1150"/>
      <c r="K28" s="1150"/>
      <c r="L28" s="1150"/>
      <c r="M28" s="1150"/>
      <c r="N28" s="1150"/>
      <c r="O28" s="1151">
        <f t="shared" si="0"/>
        <v>0</v>
      </c>
    </row>
    <row r="29" spans="1:15" s="11" customFormat="1" ht="15" customHeight="1" x14ac:dyDescent="0.2">
      <c r="A29" s="70" t="s">
        <v>547</v>
      </c>
      <c r="B29" s="28" t="s">
        <v>540</v>
      </c>
      <c r="C29" s="1150"/>
      <c r="D29" s="1150"/>
      <c r="E29" s="1150"/>
      <c r="F29" s="1150"/>
      <c r="G29" s="1150"/>
      <c r="H29" s="1150"/>
      <c r="I29" s="1150"/>
      <c r="J29" s="1150"/>
      <c r="K29" s="1150"/>
      <c r="L29" s="1150"/>
      <c r="M29" s="1150"/>
      <c r="N29" s="1150"/>
      <c r="O29" s="1151">
        <f t="shared" si="0"/>
        <v>0</v>
      </c>
    </row>
    <row r="30" spans="1:15" s="11" customFormat="1" ht="15" customHeight="1" x14ac:dyDescent="0.2">
      <c r="A30" s="70" t="s">
        <v>548</v>
      </c>
      <c r="B30" s="28" t="s">
        <v>542</v>
      </c>
      <c r="C30" s="1150"/>
      <c r="D30" s="1150"/>
      <c r="E30" s="1150"/>
      <c r="F30" s="1150"/>
      <c r="G30" s="1150"/>
      <c r="H30" s="1150"/>
      <c r="I30" s="1150"/>
      <c r="J30" s="1150"/>
      <c r="K30" s="1150"/>
      <c r="L30" s="1150"/>
      <c r="M30" s="1150"/>
      <c r="N30" s="1150"/>
      <c r="O30" s="1151">
        <f t="shared" si="0"/>
        <v>0</v>
      </c>
    </row>
    <row r="31" spans="1:15" ht="15" customHeight="1" x14ac:dyDescent="0.2">
      <c r="A31" s="70" t="s">
        <v>549</v>
      </c>
      <c r="B31" s="28" t="s">
        <v>550</v>
      </c>
      <c r="C31" s="1150"/>
      <c r="D31" s="1150"/>
      <c r="E31" s="1150"/>
      <c r="F31" s="1150"/>
      <c r="G31" s="1150"/>
      <c r="H31" s="1150"/>
      <c r="I31" s="1150"/>
      <c r="J31" s="1150"/>
      <c r="K31" s="1150"/>
      <c r="L31" s="1150"/>
      <c r="M31" s="1150"/>
      <c r="N31" s="1150"/>
      <c r="O31" s="1151">
        <f t="shared" si="0"/>
        <v>0</v>
      </c>
    </row>
    <row r="32" spans="1:15" ht="15" customHeight="1" x14ac:dyDescent="0.2">
      <c r="A32" s="70" t="s">
        <v>551</v>
      </c>
      <c r="B32" s="28" t="s">
        <v>552</v>
      </c>
      <c r="C32" s="1150"/>
      <c r="D32" s="1150"/>
      <c r="E32" s="1150"/>
      <c r="F32" s="1150"/>
      <c r="G32" s="1150"/>
      <c r="H32" s="1150"/>
      <c r="I32" s="1150"/>
      <c r="J32" s="1150"/>
      <c r="K32" s="1150"/>
      <c r="L32" s="1150"/>
      <c r="M32" s="1150"/>
      <c r="N32" s="1150"/>
      <c r="O32" s="1151">
        <f t="shared" si="0"/>
        <v>0</v>
      </c>
    </row>
    <row r="33" spans="1:15" ht="15" customHeight="1" x14ac:dyDescent="0.2">
      <c r="A33" s="70" t="s">
        <v>553</v>
      </c>
      <c r="B33" s="28" t="s">
        <v>550</v>
      </c>
      <c r="C33" s="1150"/>
      <c r="D33" s="1150"/>
      <c r="E33" s="1150"/>
      <c r="F33" s="1150"/>
      <c r="G33" s="1150"/>
      <c r="H33" s="1150"/>
      <c r="I33" s="1150"/>
      <c r="J33" s="1150"/>
      <c r="K33" s="1150"/>
      <c r="L33" s="1150"/>
      <c r="M33" s="1150"/>
      <c r="N33" s="1150"/>
      <c r="O33" s="1151">
        <f t="shared" si="0"/>
        <v>0</v>
      </c>
    </row>
    <row r="34" spans="1:15" ht="15" customHeight="1" x14ac:dyDescent="0.2">
      <c r="A34" s="70" t="s">
        <v>554</v>
      </c>
      <c r="B34" s="28" t="s">
        <v>552</v>
      </c>
      <c r="C34" s="1150"/>
      <c r="D34" s="1150"/>
      <c r="E34" s="1150"/>
      <c r="F34" s="1150"/>
      <c r="G34" s="1150"/>
      <c r="H34" s="1150"/>
      <c r="I34" s="1150"/>
      <c r="J34" s="1150"/>
      <c r="K34" s="1150"/>
      <c r="L34" s="1150"/>
      <c r="M34" s="1150"/>
      <c r="N34" s="1150"/>
      <c r="O34" s="1151">
        <f t="shared" si="0"/>
        <v>0</v>
      </c>
    </row>
    <row r="35" spans="1:15" ht="15" customHeight="1" x14ac:dyDescent="0.2">
      <c r="A35" s="70" t="s">
        <v>555</v>
      </c>
      <c r="B35" s="28" t="s">
        <v>550</v>
      </c>
      <c r="C35" s="1150"/>
      <c r="D35" s="1150"/>
      <c r="E35" s="1150"/>
      <c r="F35" s="1150"/>
      <c r="G35" s="1150"/>
      <c r="H35" s="1150"/>
      <c r="I35" s="1150"/>
      <c r="J35" s="1150"/>
      <c r="K35" s="1150"/>
      <c r="L35" s="1150"/>
      <c r="M35" s="1150"/>
      <c r="N35" s="1150"/>
      <c r="O35" s="1151">
        <f t="shared" si="0"/>
        <v>0</v>
      </c>
    </row>
    <row r="36" spans="1:15" ht="15" customHeight="1" x14ac:dyDescent="0.2">
      <c r="A36" s="70" t="s">
        <v>556</v>
      </c>
      <c r="B36" s="28" t="s">
        <v>552</v>
      </c>
      <c r="C36" s="1150"/>
      <c r="D36" s="1150"/>
      <c r="E36" s="1150"/>
      <c r="F36" s="1150"/>
      <c r="G36" s="1150"/>
      <c r="H36" s="1150"/>
      <c r="I36" s="1150"/>
      <c r="J36" s="1150"/>
      <c r="K36" s="1150"/>
      <c r="L36" s="1150"/>
      <c r="M36" s="1150"/>
      <c r="N36" s="1150"/>
      <c r="O36" s="1151">
        <f t="shared" si="0"/>
        <v>0</v>
      </c>
    </row>
    <row r="37" spans="1:15" ht="15" customHeight="1" x14ac:dyDescent="0.2">
      <c r="A37" s="70" t="s">
        <v>557</v>
      </c>
      <c r="B37" s="28" t="s">
        <v>550</v>
      </c>
      <c r="C37" s="1150"/>
      <c r="D37" s="1150"/>
      <c r="E37" s="1150"/>
      <c r="F37" s="1150"/>
      <c r="G37" s="1150"/>
      <c r="H37" s="1150"/>
      <c r="I37" s="1150"/>
      <c r="J37" s="1150"/>
      <c r="K37" s="1150"/>
      <c r="L37" s="1150"/>
      <c r="M37" s="1150"/>
      <c r="N37" s="1150"/>
      <c r="O37" s="1151">
        <f t="shared" si="0"/>
        <v>0</v>
      </c>
    </row>
    <row r="38" spans="1:15" ht="15" customHeight="1" x14ac:dyDescent="0.2">
      <c r="A38" s="70" t="s">
        <v>558</v>
      </c>
      <c r="B38" s="28" t="s">
        <v>552</v>
      </c>
      <c r="C38" s="1150"/>
      <c r="D38" s="1150"/>
      <c r="E38" s="1150"/>
      <c r="F38" s="1150"/>
      <c r="G38" s="1150"/>
      <c r="H38" s="1150"/>
      <c r="I38" s="1150"/>
      <c r="J38" s="1150"/>
      <c r="K38" s="1150"/>
      <c r="L38" s="1150"/>
      <c r="M38" s="1150"/>
      <c r="N38" s="1150"/>
      <c r="O38" s="1151">
        <f t="shared" si="0"/>
        <v>0</v>
      </c>
    </row>
    <row r="39" spans="1:15" ht="15" customHeight="1" x14ac:dyDescent="0.2">
      <c r="A39" s="70" t="s">
        <v>559</v>
      </c>
      <c r="B39" s="28" t="s">
        <v>550</v>
      </c>
      <c r="C39" s="1150"/>
      <c r="D39" s="1150"/>
      <c r="E39" s="1150"/>
      <c r="F39" s="1150"/>
      <c r="G39" s="1150"/>
      <c r="H39" s="1150"/>
      <c r="I39" s="1150"/>
      <c r="J39" s="1150"/>
      <c r="K39" s="1150"/>
      <c r="L39" s="1150"/>
      <c r="M39" s="1150"/>
      <c r="N39" s="1150"/>
      <c r="O39" s="1151">
        <f t="shared" si="0"/>
        <v>0</v>
      </c>
    </row>
    <row r="40" spans="1:15" ht="15" customHeight="1" x14ac:dyDescent="0.2">
      <c r="A40" s="70" t="s">
        <v>560</v>
      </c>
      <c r="B40" s="28" t="s">
        <v>552</v>
      </c>
      <c r="C40" s="1150"/>
      <c r="D40" s="1150"/>
      <c r="E40" s="1150"/>
      <c r="F40" s="1150"/>
      <c r="G40" s="1150"/>
      <c r="H40" s="1150"/>
      <c r="I40" s="1150"/>
      <c r="J40" s="1150"/>
      <c r="K40" s="1150"/>
      <c r="L40" s="1150"/>
      <c r="M40" s="1150"/>
      <c r="N40" s="1150"/>
      <c r="O40" s="1151">
        <f t="shared" si="0"/>
        <v>0</v>
      </c>
    </row>
    <row r="41" spans="1:15" ht="15" customHeight="1" x14ac:dyDescent="0.2">
      <c r="A41" s="70" t="s">
        <v>561</v>
      </c>
      <c r="B41" s="28" t="s">
        <v>562</v>
      </c>
      <c r="C41" s="1150"/>
      <c r="D41" s="1150"/>
      <c r="E41" s="1150"/>
      <c r="F41" s="1150"/>
      <c r="G41" s="1150"/>
      <c r="H41" s="1150"/>
      <c r="I41" s="1150"/>
      <c r="J41" s="1150"/>
      <c r="K41" s="1150"/>
      <c r="L41" s="1150"/>
      <c r="M41" s="1150"/>
      <c r="N41" s="1150"/>
      <c r="O41" s="1151">
        <f t="shared" si="0"/>
        <v>0</v>
      </c>
    </row>
    <row r="42" spans="1:15" ht="15" customHeight="1" x14ac:dyDescent="0.2">
      <c r="A42" s="70" t="s">
        <v>563</v>
      </c>
      <c r="B42" s="28" t="s">
        <v>564</v>
      </c>
      <c r="C42" s="1150"/>
      <c r="D42" s="1150"/>
      <c r="E42" s="1150"/>
      <c r="F42" s="1150"/>
      <c r="G42" s="1150"/>
      <c r="H42" s="1150"/>
      <c r="I42" s="1150"/>
      <c r="J42" s="1150"/>
      <c r="K42" s="1150"/>
      <c r="L42" s="1150"/>
      <c r="M42" s="1150"/>
      <c r="N42" s="1150"/>
      <c r="O42" s="1151">
        <f t="shared" si="0"/>
        <v>0</v>
      </c>
    </row>
    <row r="43" spans="1:15" ht="15" customHeight="1" x14ac:dyDescent="0.2">
      <c r="A43" s="70" t="s">
        <v>565</v>
      </c>
      <c r="B43" s="28" t="s">
        <v>562</v>
      </c>
      <c r="C43" s="1150"/>
      <c r="D43" s="1150"/>
      <c r="E43" s="1150"/>
      <c r="F43" s="1150"/>
      <c r="G43" s="1150"/>
      <c r="H43" s="1150"/>
      <c r="I43" s="1150"/>
      <c r="J43" s="1150"/>
      <c r="K43" s="1150"/>
      <c r="L43" s="1150"/>
      <c r="M43" s="1150"/>
      <c r="N43" s="1150"/>
      <c r="O43" s="1151">
        <f t="shared" si="0"/>
        <v>0</v>
      </c>
    </row>
    <row r="44" spans="1:15" ht="15" customHeight="1" x14ac:dyDescent="0.2">
      <c r="A44" s="70" t="s">
        <v>566</v>
      </c>
      <c r="B44" s="28" t="s">
        <v>564</v>
      </c>
      <c r="C44" s="1150"/>
      <c r="D44" s="1150"/>
      <c r="E44" s="1150"/>
      <c r="F44" s="1150"/>
      <c r="G44" s="1150"/>
      <c r="H44" s="1150"/>
      <c r="I44" s="1150"/>
      <c r="J44" s="1150"/>
      <c r="K44" s="1150"/>
      <c r="L44" s="1150"/>
      <c r="M44" s="1150"/>
      <c r="N44" s="1150"/>
      <c r="O44" s="1151">
        <f t="shared" si="0"/>
        <v>0</v>
      </c>
    </row>
    <row r="45" spans="1:15" ht="15" customHeight="1" x14ac:dyDescent="0.2">
      <c r="A45" s="70" t="s">
        <v>567</v>
      </c>
      <c r="B45" s="28" t="s">
        <v>568</v>
      </c>
      <c r="C45" s="1150"/>
      <c r="D45" s="1150"/>
      <c r="E45" s="1150"/>
      <c r="F45" s="1150"/>
      <c r="G45" s="1150"/>
      <c r="H45" s="1150"/>
      <c r="I45" s="1150"/>
      <c r="J45" s="1150"/>
      <c r="K45" s="1150"/>
      <c r="L45" s="1150"/>
      <c r="M45" s="1150"/>
      <c r="N45" s="1150"/>
      <c r="O45" s="1151">
        <f t="shared" si="0"/>
        <v>0</v>
      </c>
    </row>
    <row r="46" spans="1:15" ht="15" customHeight="1" x14ac:dyDescent="0.2">
      <c r="A46" s="70" t="s">
        <v>569</v>
      </c>
      <c r="B46" s="28" t="s">
        <v>570</v>
      </c>
      <c r="C46" s="1150"/>
      <c r="D46" s="1150"/>
      <c r="E46" s="1150"/>
      <c r="F46" s="1150"/>
      <c r="G46" s="1150"/>
      <c r="H46" s="1150"/>
      <c r="I46" s="1150"/>
      <c r="J46" s="1150"/>
      <c r="K46" s="1150"/>
      <c r="L46" s="1150"/>
      <c r="M46" s="1150"/>
      <c r="N46" s="1150"/>
      <c r="O46" s="1151">
        <f t="shared" si="0"/>
        <v>0</v>
      </c>
    </row>
    <row r="47" spans="1:15" ht="15" customHeight="1" x14ac:dyDescent="0.2">
      <c r="A47" s="70" t="s">
        <v>571</v>
      </c>
      <c r="B47" s="28" t="s">
        <v>568</v>
      </c>
      <c r="C47" s="1150"/>
      <c r="D47" s="1150"/>
      <c r="E47" s="1150"/>
      <c r="F47" s="1150"/>
      <c r="G47" s="1150"/>
      <c r="H47" s="1150"/>
      <c r="I47" s="1150"/>
      <c r="J47" s="1150"/>
      <c r="K47" s="1150"/>
      <c r="L47" s="1150"/>
      <c r="M47" s="1150"/>
      <c r="N47" s="1150"/>
      <c r="O47" s="1151">
        <f t="shared" si="0"/>
        <v>0</v>
      </c>
    </row>
    <row r="48" spans="1:15" ht="15" customHeight="1" x14ac:dyDescent="0.2">
      <c r="A48" s="70" t="s">
        <v>572</v>
      </c>
      <c r="B48" s="28" t="s">
        <v>570</v>
      </c>
      <c r="C48" s="1150"/>
      <c r="D48" s="1150"/>
      <c r="E48" s="1150"/>
      <c r="F48" s="1150"/>
      <c r="G48" s="1150"/>
      <c r="H48" s="1150"/>
      <c r="I48" s="1150"/>
      <c r="J48" s="1150"/>
      <c r="K48" s="1150"/>
      <c r="L48" s="1150"/>
      <c r="M48" s="1150"/>
      <c r="N48" s="1150"/>
      <c r="O48" s="1151">
        <f t="shared" si="0"/>
        <v>0</v>
      </c>
    </row>
    <row r="49" spans="1:15" ht="15" customHeight="1" x14ac:dyDescent="0.2">
      <c r="A49" s="70" t="s">
        <v>573</v>
      </c>
      <c r="B49" s="28" t="s">
        <v>568</v>
      </c>
      <c r="C49" s="1150"/>
      <c r="D49" s="1150"/>
      <c r="E49" s="1150"/>
      <c r="F49" s="1150"/>
      <c r="G49" s="1150"/>
      <c r="H49" s="1150"/>
      <c r="I49" s="1150"/>
      <c r="J49" s="1150"/>
      <c r="K49" s="1150"/>
      <c r="L49" s="1150"/>
      <c r="M49" s="1150"/>
      <c r="N49" s="1150"/>
      <c r="O49" s="1151">
        <f t="shared" si="0"/>
        <v>0</v>
      </c>
    </row>
    <row r="50" spans="1:15" ht="15" customHeight="1" x14ac:dyDescent="0.2">
      <c r="A50" s="70" t="s">
        <v>574</v>
      </c>
      <c r="B50" s="28" t="s">
        <v>570</v>
      </c>
      <c r="C50" s="1150"/>
      <c r="D50" s="1150"/>
      <c r="E50" s="1150"/>
      <c r="F50" s="1150"/>
      <c r="G50" s="1150"/>
      <c r="H50" s="1150"/>
      <c r="I50" s="1150"/>
      <c r="J50" s="1150"/>
      <c r="K50" s="1150"/>
      <c r="L50" s="1150"/>
      <c r="M50" s="1150"/>
      <c r="N50" s="1150"/>
      <c r="O50" s="1151">
        <f t="shared" si="0"/>
        <v>0</v>
      </c>
    </row>
    <row r="51" spans="1:15" ht="15" customHeight="1" x14ac:dyDescent="0.2">
      <c r="A51" s="70" t="s">
        <v>575</v>
      </c>
      <c r="B51" s="28" t="s">
        <v>568</v>
      </c>
      <c r="C51" s="1150"/>
      <c r="D51" s="1150"/>
      <c r="E51" s="1150"/>
      <c r="F51" s="1150"/>
      <c r="G51" s="1150"/>
      <c r="H51" s="1150"/>
      <c r="I51" s="1150"/>
      <c r="J51" s="1150"/>
      <c r="K51" s="1150"/>
      <c r="L51" s="1150"/>
      <c r="M51" s="1150"/>
      <c r="N51" s="1150"/>
      <c r="O51" s="1151">
        <f t="shared" si="0"/>
        <v>0</v>
      </c>
    </row>
    <row r="52" spans="1:15" ht="15" customHeight="1" x14ac:dyDescent="0.2">
      <c r="A52" s="70" t="s">
        <v>576</v>
      </c>
      <c r="B52" s="28" t="s">
        <v>570</v>
      </c>
      <c r="C52" s="1150"/>
      <c r="D52" s="1150"/>
      <c r="E52" s="1150"/>
      <c r="F52" s="1150"/>
      <c r="G52" s="1150"/>
      <c r="H52" s="1150"/>
      <c r="I52" s="1150"/>
      <c r="J52" s="1150"/>
      <c r="K52" s="1150"/>
      <c r="L52" s="1150"/>
      <c r="M52" s="1150"/>
      <c r="N52" s="1150"/>
      <c r="O52" s="1151">
        <f t="shared" si="0"/>
        <v>0</v>
      </c>
    </row>
    <row r="53" spans="1:15" ht="15" customHeight="1" x14ac:dyDescent="0.2">
      <c r="A53" s="70" t="s">
        <v>577</v>
      </c>
      <c r="B53" s="28" t="s">
        <v>568</v>
      </c>
      <c r="C53" s="1150"/>
      <c r="D53" s="1150"/>
      <c r="E53" s="1150"/>
      <c r="F53" s="1150"/>
      <c r="G53" s="1150"/>
      <c r="H53" s="1150"/>
      <c r="I53" s="1150"/>
      <c r="J53" s="1150"/>
      <c r="K53" s="1150"/>
      <c r="L53" s="1150"/>
      <c r="M53" s="1150"/>
      <c r="N53" s="1150"/>
      <c r="O53" s="1151">
        <f t="shared" si="0"/>
        <v>0</v>
      </c>
    </row>
    <row r="54" spans="1:15" ht="15" customHeight="1" x14ac:dyDescent="0.2">
      <c r="A54" s="70" t="s">
        <v>578</v>
      </c>
      <c r="B54" s="28" t="s">
        <v>570</v>
      </c>
      <c r="C54" s="1150"/>
      <c r="D54" s="1150"/>
      <c r="E54" s="1150"/>
      <c r="F54" s="1150"/>
      <c r="G54" s="1150"/>
      <c r="H54" s="1150"/>
      <c r="I54" s="1150"/>
      <c r="J54" s="1150"/>
      <c r="K54" s="1150"/>
      <c r="L54" s="1150"/>
      <c r="M54" s="1150"/>
      <c r="N54" s="1150"/>
      <c r="O54" s="1151">
        <f t="shared" si="0"/>
        <v>0</v>
      </c>
    </row>
    <row r="55" spans="1:15" ht="15" customHeight="1" x14ac:dyDescent="0.2">
      <c r="A55" s="70"/>
      <c r="B55" s="960" t="s">
        <v>1540</v>
      </c>
      <c r="C55" s="1150"/>
      <c r="D55" s="1150"/>
      <c r="E55" s="1150"/>
      <c r="F55" s="1150"/>
      <c r="G55" s="1150"/>
      <c r="H55" s="1150"/>
      <c r="I55" s="1150"/>
      <c r="J55" s="1150"/>
      <c r="K55" s="1150"/>
      <c r="L55" s="1150"/>
      <c r="M55" s="1150"/>
      <c r="N55" s="1150"/>
      <c r="O55" s="1151">
        <f>SUM(C55:N55)</f>
        <v>0</v>
      </c>
    </row>
    <row r="56" spans="1:15" ht="15" customHeight="1" x14ac:dyDescent="0.2">
      <c r="A56" s="70" t="s">
        <v>580</v>
      </c>
      <c r="B56" s="28" t="s">
        <v>581</v>
      </c>
      <c r="C56" s="1150"/>
      <c r="D56" s="1150"/>
      <c r="E56" s="1150"/>
      <c r="F56" s="1150"/>
      <c r="G56" s="1150"/>
      <c r="H56" s="1150"/>
      <c r="I56" s="1150"/>
      <c r="J56" s="1150"/>
      <c r="K56" s="1150"/>
      <c r="L56" s="1150"/>
      <c r="M56" s="1150"/>
      <c r="N56" s="1150"/>
      <c r="O56" s="1151">
        <f t="shared" si="0"/>
        <v>0</v>
      </c>
    </row>
    <row r="57" spans="1:15" ht="15" customHeight="1" x14ac:dyDescent="0.2">
      <c r="A57" s="70"/>
      <c r="B57" s="28" t="s">
        <v>663</v>
      </c>
      <c r="C57" s="1150"/>
      <c r="D57" s="1150"/>
      <c r="E57" s="1150"/>
      <c r="F57" s="1150"/>
      <c r="G57" s="1150"/>
      <c r="H57" s="1150"/>
      <c r="I57" s="1150"/>
      <c r="J57" s="1150"/>
      <c r="K57" s="1150"/>
      <c r="L57" s="1150"/>
      <c r="M57" s="1150"/>
      <c r="N57" s="1150"/>
      <c r="O57" s="1151">
        <f t="shared" si="0"/>
        <v>0</v>
      </c>
    </row>
    <row r="58" spans="1:15" ht="15" customHeight="1" thickBot="1" x14ac:dyDescent="0.25">
      <c r="B58" s="142" t="s">
        <v>471</v>
      </c>
      <c r="C58" s="1152">
        <f>SUM(C7:C57)</f>
        <v>0</v>
      </c>
      <c r="D58" s="1152">
        <f t="shared" ref="D58:O58" si="1">SUM(D7:D57)</f>
        <v>0</v>
      </c>
      <c r="E58" s="1152">
        <f t="shared" si="1"/>
        <v>0</v>
      </c>
      <c r="F58" s="1152">
        <f t="shared" si="1"/>
        <v>0</v>
      </c>
      <c r="G58" s="1152">
        <f t="shared" si="1"/>
        <v>0</v>
      </c>
      <c r="H58" s="1152">
        <f t="shared" si="1"/>
        <v>0</v>
      </c>
      <c r="I58" s="1152">
        <f t="shared" si="1"/>
        <v>0</v>
      </c>
      <c r="J58" s="1152">
        <f t="shared" si="1"/>
        <v>0</v>
      </c>
      <c r="K58" s="1152">
        <f t="shared" si="1"/>
        <v>0</v>
      </c>
      <c r="L58" s="1152">
        <f t="shared" si="1"/>
        <v>0</v>
      </c>
      <c r="M58" s="1152">
        <f t="shared" si="1"/>
        <v>0</v>
      </c>
      <c r="N58" s="1152">
        <f t="shared" si="1"/>
        <v>0</v>
      </c>
      <c r="O58" s="1152">
        <f t="shared" si="1"/>
        <v>0</v>
      </c>
    </row>
    <row r="59" spans="1:15" ht="15.75" thickTop="1" x14ac:dyDescent="0.2"/>
  </sheetData>
  <sheetProtection algorithmName="SHA-512" hashValue="L6UvTWd1i9kzVaYWBXi6VOWO78R6XPqkqK6R5Jm7leERh/oJ/ryTaLgiAd/vyJu6SGJD3OfhkJjgIwx2d6Ju/Q==" saltValue="tngSScLU+fIW7LZLaG3DCw==" spinCount="100000" sheet="1" objects="1" scenarios="1"/>
  <mergeCells count="1">
    <mergeCell ref="N4:O4"/>
  </mergeCells>
  <printOptions horizontalCentered="1"/>
  <pageMargins left="0.5" right="0.5" top="0.5" bottom="0.5" header="0.5" footer="0.5"/>
  <pageSetup scale="5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832A-9D92-48A1-8E5D-330BA0FE4693}">
  <sheetPr>
    <pageSetUpPr fitToPage="1"/>
  </sheetPr>
  <dimension ref="A1:M62"/>
  <sheetViews>
    <sheetView zoomScaleNormal="100" workbookViewId="0">
      <selection activeCell="A3" sqref="A3"/>
    </sheetView>
  </sheetViews>
  <sheetFormatPr defaultColWidth="10" defaultRowHeight="15" x14ac:dyDescent="0.2"/>
  <cols>
    <col min="1" max="1" width="6.875" style="11" customWidth="1"/>
    <col min="2" max="2" width="43.5" style="11" customWidth="1"/>
    <col min="3" max="12" width="10.75" style="11" customWidth="1"/>
    <col min="13" max="14" width="7.875" style="11" customWidth="1"/>
    <col min="15" max="16384" width="10" style="11"/>
  </cols>
  <sheetData>
    <row r="1" spans="1:13" ht="15" customHeight="1" x14ac:dyDescent="0.25">
      <c r="A1" s="1" t="str">
        <f>CONCATENATE("Schedule ",Cklist!$A17," - ",Cklist!$B17)</f>
        <v>Schedule B-3 - Case Mix Census Data by Payor Sources</v>
      </c>
      <c r="B1" s="66"/>
      <c r="C1" s="66"/>
      <c r="D1" s="66"/>
      <c r="E1" s="66"/>
      <c r="F1" s="66"/>
      <c r="G1" s="66"/>
      <c r="H1" s="66"/>
      <c r="K1" s="1129" t="s">
        <v>2</v>
      </c>
      <c r="L1" s="1130"/>
    </row>
    <row r="2" spans="1:13" s="32" customFormat="1" ht="15" customHeight="1" x14ac:dyDescent="0.2">
      <c r="A2" s="4" t="str">
        <f>'Sch A'!$A$2</f>
        <v>SFN 137 (Rev. 04-24)</v>
      </c>
      <c r="B2" s="104"/>
      <c r="C2" s="104"/>
      <c r="D2" s="104"/>
      <c r="E2" s="104"/>
      <c r="F2" s="104"/>
      <c r="G2" s="876"/>
      <c r="H2" s="876"/>
      <c r="I2" s="876"/>
      <c r="J2" s="876"/>
      <c r="K2" s="1131" t="s">
        <v>3</v>
      </c>
      <c r="L2" s="1132">
        <f>'Sch A'!$C$2</f>
        <v>45108</v>
      </c>
    </row>
    <row r="3" spans="1:13" ht="15" customHeight="1" x14ac:dyDescent="0.2">
      <c r="A3" s="1447">
        <f>'Sch A'!$A$5</f>
        <v>0</v>
      </c>
      <c r="B3" s="66"/>
      <c r="C3" s="66"/>
      <c r="D3" s="66"/>
      <c r="E3" s="66"/>
      <c r="F3" s="66"/>
      <c r="G3" s="1135"/>
      <c r="H3" s="1135"/>
      <c r="I3" s="1135"/>
      <c r="J3" s="1135"/>
      <c r="K3" s="1133" t="s">
        <v>4</v>
      </c>
      <c r="L3" s="1134">
        <f>'Sch A'!$C$3</f>
        <v>45473</v>
      </c>
    </row>
    <row r="4" spans="1:13" ht="15" customHeight="1" x14ac:dyDescent="0.2">
      <c r="G4" s="876"/>
      <c r="H4" s="876"/>
      <c r="I4" s="968"/>
      <c r="J4" s="876"/>
      <c r="K4" s="968"/>
      <c r="L4" s="876"/>
    </row>
    <row r="5" spans="1:13" s="32" customFormat="1" ht="15" customHeight="1" x14ac:dyDescent="0.2">
      <c r="A5" s="5" t="s">
        <v>665</v>
      </c>
      <c r="B5" s="62"/>
      <c r="C5" s="62"/>
      <c r="D5" s="62"/>
      <c r="E5" s="62"/>
      <c r="F5" s="62"/>
      <c r="G5" s="62"/>
      <c r="H5" s="62"/>
      <c r="I5" s="62"/>
      <c r="J5" s="62"/>
      <c r="K5" s="62"/>
      <c r="L5" s="819"/>
      <c r="M5" s="143"/>
    </row>
    <row r="6" spans="1:13" s="32" customFormat="1" ht="15" customHeight="1" x14ac:dyDescent="0.2">
      <c r="A6" s="22"/>
      <c r="B6" s="22"/>
      <c r="C6" s="1537" t="s">
        <v>472</v>
      </c>
      <c r="D6" s="1538"/>
      <c r="E6" s="1538"/>
      <c r="F6" s="1539"/>
      <c r="G6" s="1537" t="s">
        <v>473</v>
      </c>
      <c r="H6" s="1539"/>
      <c r="I6" s="144"/>
      <c r="J6" s="145"/>
      <c r="K6" s="145"/>
      <c r="L6" s="146"/>
    </row>
    <row r="7" spans="1:13" s="32" customFormat="1" ht="24" x14ac:dyDescent="0.2">
      <c r="A7" s="126" t="s">
        <v>515</v>
      </c>
      <c r="B7" s="127" t="s">
        <v>646</v>
      </c>
      <c r="C7" s="147" t="s">
        <v>669</v>
      </c>
      <c r="D7" s="147" t="s">
        <v>666</v>
      </c>
      <c r="E7" s="147" t="s">
        <v>667</v>
      </c>
      <c r="F7" s="147" t="s">
        <v>668</v>
      </c>
      <c r="G7" s="148" t="s">
        <v>1779</v>
      </c>
      <c r="H7" s="148" t="s">
        <v>669</v>
      </c>
      <c r="I7" s="149" t="s">
        <v>474</v>
      </c>
      <c r="J7" s="149" t="s">
        <v>475</v>
      </c>
      <c r="K7" s="149" t="s">
        <v>670</v>
      </c>
      <c r="L7" s="150" t="s">
        <v>471</v>
      </c>
    </row>
    <row r="8" spans="1:13" ht="15" customHeight="1" x14ac:dyDescent="0.2">
      <c r="A8" s="113" t="s">
        <v>517</v>
      </c>
      <c r="B8" s="28" t="s">
        <v>518</v>
      </c>
      <c r="C8" s="1150"/>
      <c r="D8" s="1150"/>
      <c r="E8" s="1150"/>
      <c r="F8" s="1150"/>
      <c r="G8" s="1153"/>
      <c r="H8" s="1154"/>
      <c r="I8" s="1154"/>
      <c r="J8" s="1154"/>
      <c r="K8" s="1155"/>
      <c r="L8" s="1151">
        <f t="shared" ref="L8:L58" si="0">SUM(C8:K8)</f>
        <v>0</v>
      </c>
    </row>
    <row r="9" spans="1:13" ht="15" customHeight="1" x14ac:dyDescent="0.2">
      <c r="A9" s="113" t="s">
        <v>519</v>
      </c>
      <c r="B9" s="28" t="s">
        <v>518</v>
      </c>
      <c r="C9" s="1150"/>
      <c r="D9" s="1150"/>
      <c r="E9" s="1150"/>
      <c r="F9" s="1150"/>
      <c r="G9" s="1156"/>
      <c r="H9" s="1157"/>
      <c r="I9" s="1157"/>
      <c r="J9" s="1157"/>
      <c r="K9" s="1158"/>
      <c r="L9" s="1151">
        <f t="shared" si="0"/>
        <v>0</v>
      </c>
    </row>
    <row r="10" spans="1:13" ht="15" customHeight="1" x14ac:dyDescent="0.2">
      <c r="A10" s="113" t="s">
        <v>520</v>
      </c>
      <c r="B10" s="28" t="s">
        <v>518</v>
      </c>
      <c r="C10" s="1150"/>
      <c r="D10" s="1150"/>
      <c r="E10" s="1150"/>
      <c r="F10" s="1150"/>
      <c r="G10" s="1156"/>
      <c r="H10" s="1157"/>
      <c r="I10" s="1157"/>
      <c r="J10" s="1157"/>
      <c r="K10" s="1158"/>
      <c r="L10" s="1151">
        <f t="shared" si="0"/>
        <v>0</v>
      </c>
    </row>
    <row r="11" spans="1:13" ht="15" customHeight="1" x14ac:dyDescent="0.2">
      <c r="A11" s="113" t="s">
        <v>521</v>
      </c>
      <c r="B11" s="28" t="s">
        <v>518</v>
      </c>
      <c r="C11" s="1150"/>
      <c r="D11" s="1150"/>
      <c r="E11" s="1150"/>
      <c r="F11" s="1150"/>
      <c r="G11" s="1156"/>
      <c r="H11" s="1157"/>
      <c r="I11" s="1157"/>
      <c r="J11" s="1157"/>
      <c r="K11" s="1158"/>
      <c r="L11" s="1151">
        <f t="shared" si="0"/>
        <v>0</v>
      </c>
    </row>
    <row r="12" spans="1:13" ht="15" customHeight="1" x14ac:dyDescent="0.2">
      <c r="A12" s="113" t="s">
        <v>522</v>
      </c>
      <c r="B12" s="28" t="s">
        <v>518</v>
      </c>
      <c r="C12" s="1150"/>
      <c r="D12" s="1150"/>
      <c r="E12" s="1150"/>
      <c r="F12" s="1150"/>
      <c r="G12" s="1156"/>
      <c r="H12" s="1157"/>
      <c r="I12" s="1157"/>
      <c r="J12" s="1157"/>
      <c r="K12" s="1158"/>
      <c r="L12" s="1151">
        <f t="shared" si="0"/>
        <v>0</v>
      </c>
    </row>
    <row r="13" spans="1:13" ht="15" customHeight="1" x14ac:dyDescent="0.2">
      <c r="A13" s="113" t="s">
        <v>523</v>
      </c>
      <c r="B13" s="28" t="s">
        <v>524</v>
      </c>
      <c r="C13" s="1150"/>
      <c r="D13" s="1150"/>
      <c r="E13" s="1150"/>
      <c r="F13" s="1150"/>
      <c r="G13" s="1156"/>
      <c r="H13" s="1157"/>
      <c r="I13" s="1157"/>
      <c r="J13" s="1157"/>
      <c r="K13" s="1158"/>
      <c r="L13" s="1151">
        <f t="shared" si="0"/>
        <v>0</v>
      </c>
    </row>
    <row r="14" spans="1:13" ht="15" customHeight="1" x14ac:dyDescent="0.2">
      <c r="A14" s="113" t="s">
        <v>525</v>
      </c>
      <c r="B14" s="28" t="s">
        <v>526</v>
      </c>
      <c r="C14" s="1150"/>
      <c r="D14" s="1150"/>
      <c r="E14" s="1150"/>
      <c r="F14" s="1150"/>
      <c r="G14" s="1156"/>
      <c r="H14" s="1157"/>
      <c r="I14" s="1157"/>
      <c r="J14" s="1157"/>
      <c r="K14" s="1158"/>
      <c r="L14" s="1151">
        <f t="shared" si="0"/>
        <v>0</v>
      </c>
    </row>
    <row r="15" spans="1:13" ht="15" customHeight="1" x14ac:dyDescent="0.2">
      <c r="A15" s="113" t="s">
        <v>527</v>
      </c>
      <c r="B15" s="28" t="s">
        <v>528</v>
      </c>
      <c r="C15" s="1150"/>
      <c r="D15" s="1150"/>
      <c r="E15" s="1150"/>
      <c r="F15" s="1150"/>
      <c r="G15" s="1156"/>
      <c r="H15" s="1157"/>
      <c r="I15" s="1157"/>
      <c r="J15" s="1157"/>
      <c r="K15" s="1158"/>
      <c r="L15" s="1151">
        <f t="shared" si="0"/>
        <v>0</v>
      </c>
    </row>
    <row r="16" spans="1:13" ht="15" customHeight="1" x14ac:dyDescent="0.2">
      <c r="A16" s="113" t="s">
        <v>529</v>
      </c>
      <c r="B16" s="28" t="s">
        <v>530</v>
      </c>
      <c r="C16" s="1150"/>
      <c r="D16" s="1150"/>
      <c r="E16" s="1150"/>
      <c r="F16" s="1150"/>
      <c r="G16" s="1156"/>
      <c r="H16" s="1157"/>
      <c r="I16" s="1157"/>
      <c r="J16" s="1157"/>
      <c r="K16" s="1158"/>
      <c r="L16" s="1151">
        <f t="shared" si="0"/>
        <v>0</v>
      </c>
    </row>
    <row r="17" spans="1:12" ht="15" customHeight="1" x14ac:dyDescent="0.2">
      <c r="A17" s="113" t="s">
        <v>531</v>
      </c>
      <c r="B17" s="28" t="s">
        <v>532</v>
      </c>
      <c r="C17" s="1150"/>
      <c r="D17" s="1150"/>
      <c r="E17" s="1150"/>
      <c r="F17" s="1150"/>
      <c r="G17" s="1156"/>
      <c r="H17" s="1157"/>
      <c r="I17" s="1157"/>
      <c r="J17" s="1157"/>
      <c r="K17" s="1158"/>
      <c r="L17" s="1151">
        <f t="shared" si="0"/>
        <v>0</v>
      </c>
    </row>
    <row r="18" spans="1:12" ht="15" customHeight="1" x14ac:dyDescent="0.2">
      <c r="A18" s="113" t="s">
        <v>533</v>
      </c>
      <c r="B18" s="28" t="s">
        <v>530</v>
      </c>
      <c r="C18" s="1150"/>
      <c r="D18" s="1150"/>
      <c r="E18" s="1150"/>
      <c r="F18" s="1150"/>
      <c r="G18" s="1156"/>
      <c r="H18" s="1157"/>
      <c r="I18" s="1157"/>
      <c r="J18" s="1157"/>
      <c r="K18" s="1158"/>
      <c r="L18" s="1151">
        <f t="shared" si="0"/>
        <v>0</v>
      </c>
    </row>
    <row r="19" spans="1:12" ht="15" customHeight="1" x14ac:dyDescent="0.2">
      <c r="A19" s="113" t="s">
        <v>534</v>
      </c>
      <c r="B19" s="28" t="s">
        <v>532</v>
      </c>
      <c r="C19" s="1150"/>
      <c r="D19" s="1150"/>
      <c r="E19" s="1150"/>
      <c r="F19" s="1150"/>
      <c r="G19" s="1156"/>
      <c r="H19" s="1157"/>
      <c r="I19" s="1157"/>
      <c r="J19" s="1157"/>
      <c r="K19" s="1158"/>
      <c r="L19" s="1151">
        <f t="shared" si="0"/>
        <v>0</v>
      </c>
    </row>
    <row r="20" spans="1:12" ht="15" customHeight="1" x14ac:dyDescent="0.2">
      <c r="A20" s="113" t="s">
        <v>535</v>
      </c>
      <c r="B20" s="28" t="s">
        <v>530</v>
      </c>
      <c r="C20" s="1150"/>
      <c r="D20" s="1150"/>
      <c r="E20" s="1150"/>
      <c r="F20" s="1150"/>
      <c r="G20" s="1156"/>
      <c r="H20" s="1157"/>
      <c r="I20" s="1157"/>
      <c r="J20" s="1157"/>
      <c r="K20" s="1158"/>
      <c r="L20" s="1151">
        <f t="shared" si="0"/>
        <v>0</v>
      </c>
    </row>
    <row r="21" spans="1:12" ht="15" customHeight="1" x14ac:dyDescent="0.2">
      <c r="A21" s="113" t="s">
        <v>536</v>
      </c>
      <c r="B21" s="28" t="s">
        <v>532</v>
      </c>
      <c r="C21" s="1150"/>
      <c r="D21" s="1150"/>
      <c r="E21" s="1150"/>
      <c r="F21" s="1150"/>
      <c r="G21" s="1156"/>
      <c r="H21" s="1157"/>
      <c r="I21" s="1157"/>
      <c r="J21" s="1157"/>
      <c r="K21" s="1158"/>
      <c r="L21" s="1151">
        <f t="shared" si="0"/>
        <v>0</v>
      </c>
    </row>
    <row r="22" spans="1:12" ht="15" customHeight="1" x14ac:dyDescent="0.2">
      <c r="A22" s="113" t="s">
        <v>537</v>
      </c>
      <c r="B22" s="28" t="s">
        <v>530</v>
      </c>
      <c r="C22" s="1150"/>
      <c r="D22" s="1150"/>
      <c r="E22" s="1150"/>
      <c r="F22" s="1150"/>
      <c r="G22" s="1156"/>
      <c r="H22" s="1157"/>
      <c r="I22" s="1157"/>
      <c r="J22" s="1157"/>
      <c r="K22" s="1158"/>
      <c r="L22" s="1151">
        <f t="shared" si="0"/>
        <v>0</v>
      </c>
    </row>
    <row r="23" spans="1:12" ht="15" customHeight="1" x14ac:dyDescent="0.2">
      <c r="A23" s="113" t="s">
        <v>538</v>
      </c>
      <c r="B23" s="28" t="s">
        <v>532</v>
      </c>
      <c r="C23" s="1150"/>
      <c r="D23" s="1150"/>
      <c r="E23" s="1150"/>
      <c r="F23" s="1150"/>
      <c r="G23" s="1156"/>
      <c r="H23" s="1157"/>
      <c r="I23" s="1157"/>
      <c r="J23" s="1157"/>
      <c r="K23" s="1158"/>
      <c r="L23" s="1151">
        <f t="shared" si="0"/>
        <v>0</v>
      </c>
    </row>
    <row r="24" spans="1:12" ht="15" customHeight="1" x14ac:dyDescent="0.2">
      <c r="A24" s="113" t="s">
        <v>539</v>
      </c>
      <c r="B24" s="28" t="s">
        <v>540</v>
      </c>
      <c r="C24" s="1150"/>
      <c r="D24" s="1150"/>
      <c r="E24" s="1150"/>
      <c r="F24" s="1150"/>
      <c r="G24" s="1156"/>
      <c r="H24" s="1157"/>
      <c r="I24" s="1157"/>
      <c r="J24" s="1157"/>
      <c r="K24" s="1158"/>
      <c r="L24" s="1151">
        <f t="shared" si="0"/>
        <v>0</v>
      </c>
    </row>
    <row r="25" spans="1:12" ht="15" customHeight="1" x14ac:dyDescent="0.2">
      <c r="A25" s="113" t="s">
        <v>541</v>
      </c>
      <c r="B25" s="28" t="s">
        <v>542</v>
      </c>
      <c r="C25" s="1150"/>
      <c r="D25" s="1150"/>
      <c r="E25" s="1150"/>
      <c r="F25" s="1150"/>
      <c r="G25" s="1156"/>
      <c r="H25" s="1157"/>
      <c r="I25" s="1157"/>
      <c r="J25" s="1157"/>
      <c r="K25" s="1158"/>
      <c r="L25" s="1151">
        <f t="shared" si="0"/>
        <v>0</v>
      </c>
    </row>
    <row r="26" spans="1:12" ht="15" customHeight="1" x14ac:dyDescent="0.2">
      <c r="A26" s="113" t="s">
        <v>543</v>
      </c>
      <c r="B26" s="28" t="s">
        <v>540</v>
      </c>
      <c r="C26" s="1150"/>
      <c r="D26" s="1150"/>
      <c r="E26" s="1150"/>
      <c r="F26" s="1150"/>
      <c r="G26" s="1156"/>
      <c r="H26" s="1157"/>
      <c r="I26" s="1157"/>
      <c r="J26" s="1157"/>
      <c r="K26" s="1158"/>
      <c r="L26" s="1151">
        <f t="shared" si="0"/>
        <v>0</v>
      </c>
    </row>
    <row r="27" spans="1:12" ht="15" customHeight="1" x14ac:dyDescent="0.2">
      <c r="A27" s="113" t="s">
        <v>544</v>
      </c>
      <c r="B27" s="28" t="s">
        <v>542</v>
      </c>
      <c r="C27" s="1150"/>
      <c r="D27" s="1150"/>
      <c r="E27" s="1150"/>
      <c r="F27" s="1150"/>
      <c r="G27" s="1156"/>
      <c r="H27" s="1157"/>
      <c r="I27" s="1157"/>
      <c r="J27" s="1157"/>
      <c r="K27" s="1158"/>
      <c r="L27" s="1151">
        <f t="shared" si="0"/>
        <v>0</v>
      </c>
    </row>
    <row r="28" spans="1:12" ht="15" customHeight="1" x14ac:dyDescent="0.2">
      <c r="A28" s="113" t="s">
        <v>545</v>
      </c>
      <c r="B28" s="28" t="s">
        <v>540</v>
      </c>
      <c r="C28" s="1150"/>
      <c r="D28" s="1150"/>
      <c r="E28" s="1150"/>
      <c r="F28" s="1150"/>
      <c r="G28" s="1156"/>
      <c r="H28" s="1157"/>
      <c r="I28" s="1157"/>
      <c r="J28" s="1157"/>
      <c r="K28" s="1158"/>
      <c r="L28" s="1151">
        <f t="shared" si="0"/>
        <v>0</v>
      </c>
    </row>
    <row r="29" spans="1:12" ht="15" customHeight="1" x14ac:dyDescent="0.2">
      <c r="A29" s="113" t="s">
        <v>546</v>
      </c>
      <c r="B29" s="28" t="s">
        <v>542</v>
      </c>
      <c r="C29" s="1150"/>
      <c r="D29" s="1150"/>
      <c r="E29" s="1150"/>
      <c r="F29" s="1150"/>
      <c r="G29" s="1156"/>
      <c r="H29" s="1157"/>
      <c r="I29" s="1157"/>
      <c r="J29" s="1157"/>
      <c r="K29" s="1158"/>
      <c r="L29" s="1151">
        <f t="shared" si="0"/>
        <v>0</v>
      </c>
    </row>
    <row r="30" spans="1:12" ht="15" customHeight="1" x14ac:dyDescent="0.2">
      <c r="A30" s="113" t="s">
        <v>547</v>
      </c>
      <c r="B30" s="28" t="s">
        <v>540</v>
      </c>
      <c r="C30" s="1150"/>
      <c r="D30" s="1150"/>
      <c r="E30" s="1150"/>
      <c r="F30" s="1150"/>
      <c r="G30" s="1156"/>
      <c r="H30" s="1157"/>
      <c r="I30" s="1157"/>
      <c r="J30" s="1157"/>
      <c r="K30" s="1158"/>
      <c r="L30" s="1151">
        <f t="shared" si="0"/>
        <v>0</v>
      </c>
    </row>
    <row r="31" spans="1:12" ht="15" customHeight="1" x14ac:dyDescent="0.2">
      <c r="A31" s="113" t="s">
        <v>548</v>
      </c>
      <c r="B31" s="28" t="s">
        <v>542</v>
      </c>
      <c r="C31" s="1150"/>
      <c r="D31" s="1150"/>
      <c r="E31" s="1150"/>
      <c r="F31" s="1150"/>
      <c r="G31" s="1156"/>
      <c r="H31" s="1157"/>
      <c r="I31" s="1157"/>
      <c r="J31" s="1157"/>
      <c r="K31" s="1158"/>
      <c r="L31" s="1151">
        <f t="shared" si="0"/>
        <v>0</v>
      </c>
    </row>
    <row r="32" spans="1:12" ht="15" customHeight="1" x14ac:dyDescent="0.2">
      <c r="A32" s="113" t="s">
        <v>549</v>
      </c>
      <c r="B32" s="28" t="s">
        <v>550</v>
      </c>
      <c r="C32" s="1150"/>
      <c r="D32" s="1150"/>
      <c r="E32" s="1150"/>
      <c r="F32" s="1150"/>
      <c r="G32" s="1156"/>
      <c r="H32" s="1157"/>
      <c r="I32" s="1157"/>
      <c r="J32" s="1157"/>
      <c r="K32" s="1158"/>
      <c r="L32" s="1151">
        <f t="shared" si="0"/>
        <v>0</v>
      </c>
    </row>
    <row r="33" spans="1:12" ht="15" customHeight="1" x14ac:dyDescent="0.2">
      <c r="A33" s="113" t="s">
        <v>551</v>
      </c>
      <c r="B33" s="28" t="s">
        <v>552</v>
      </c>
      <c r="C33" s="1150"/>
      <c r="D33" s="1150"/>
      <c r="E33" s="1150"/>
      <c r="F33" s="1150"/>
      <c r="G33" s="1156"/>
      <c r="H33" s="1157"/>
      <c r="I33" s="1157"/>
      <c r="J33" s="1157"/>
      <c r="K33" s="1158"/>
      <c r="L33" s="1151">
        <f t="shared" si="0"/>
        <v>0</v>
      </c>
    </row>
    <row r="34" spans="1:12" ht="15" customHeight="1" x14ac:dyDescent="0.2">
      <c r="A34" s="113" t="s">
        <v>553</v>
      </c>
      <c r="B34" s="28" t="s">
        <v>550</v>
      </c>
      <c r="C34" s="1150"/>
      <c r="D34" s="1150"/>
      <c r="E34" s="1150"/>
      <c r="F34" s="1150"/>
      <c r="G34" s="1156"/>
      <c r="H34" s="1157"/>
      <c r="I34" s="1157"/>
      <c r="J34" s="1157"/>
      <c r="K34" s="1158"/>
      <c r="L34" s="1151">
        <f t="shared" si="0"/>
        <v>0</v>
      </c>
    </row>
    <row r="35" spans="1:12" ht="15" customHeight="1" x14ac:dyDescent="0.2">
      <c r="A35" s="113" t="s">
        <v>554</v>
      </c>
      <c r="B35" s="28" t="s">
        <v>552</v>
      </c>
      <c r="C35" s="1150"/>
      <c r="D35" s="1150"/>
      <c r="E35" s="1150"/>
      <c r="F35" s="1150"/>
      <c r="G35" s="1156"/>
      <c r="H35" s="1157"/>
      <c r="I35" s="1157"/>
      <c r="J35" s="1157"/>
      <c r="K35" s="1158"/>
      <c r="L35" s="1151">
        <f t="shared" si="0"/>
        <v>0</v>
      </c>
    </row>
    <row r="36" spans="1:12" ht="15" customHeight="1" x14ac:dyDescent="0.2">
      <c r="A36" s="113" t="s">
        <v>555</v>
      </c>
      <c r="B36" s="28" t="s">
        <v>550</v>
      </c>
      <c r="C36" s="1150"/>
      <c r="D36" s="1150"/>
      <c r="E36" s="1150"/>
      <c r="F36" s="1150"/>
      <c r="G36" s="1156"/>
      <c r="H36" s="1157"/>
      <c r="I36" s="1157"/>
      <c r="J36" s="1157"/>
      <c r="K36" s="1158"/>
      <c r="L36" s="1151">
        <f t="shared" si="0"/>
        <v>0</v>
      </c>
    </row>
    <row r="37" spans="1:12" ht="15" customHeight="1" x14ac:dyDescent="0.2">
      <c r="A37" s="113" t="s">
        <v>556</v>
      </c>
      <c r="B37" s="28" t="s">
        <v>552</v>
      </c>
      <c r="C37" s="1150"/>
      <c r="D37" s="1150"/>
      <c r="E37" s="1150"/>
      <c r="F37" s="1150"/>
      <c r="G37" s="1156"/>
      <c r="H37" s="1157"/>
      <c r="I37" s="1157"/>
      <c r="J37" s="1157"/>
      <c r="K37" s="1158"/>
      <c r="L37" s="1151">
        <f t="shared" si="0"/>
        <v>0</v>
      </c>
    </row>
    <row r="38" spans="1:12" ht="15" customHeight="1" x14ac:dyDescent="0.2">
      <c r="A38" s="113" t="s">
        <v>557</v>
      </c>
      <c r="B38" s="28" t="s">
        <v>550</v>
      </c>
      <c r="C38" s="1150"/>
      <c r="D38" s="1150"/>
      <c r="E38" s="1150"/>
      <c r="F38" s="1150"/>
      <c r="G38" s="1156"/>
      <c r="H38" s="1157"/>
      <c r="I38" s="1157"/>
      <c r="J38" s="1157"/>
      <c r="K38" s="1158"/>
      <c r="L38" s="1151">
        <f t="shared" si="0"/>
        <v>0</v>
      </c>
    </row>
    <row r="39" spans="1:12" ht="15" customHeight="1" x14ac:dyDescent="0.2">
      <c r="A39" s="113" t="s">
        <v>558</v>
      </c>
      <c r="B39" s="28" t="s">
        <v>552</v>
      </c>
      <c r="C39" s="1150"/>
      <c r="D39" s="1150"/>
      <c r="E39" s="1150"/>
      <c r="F39" s="1150"/>
      <c r="G39" s="1156"/>
      <c r="H39" s="1157"/>
      <c r="I39" s="1157"/>
      <c r="J39" s="1157"/>
      <c r="K39" s="1158"/>
      <c r="L39" s="1151">
        <f t="shared" si="0"/>
        <v>0</v>
      </c>
    </row>
    <row r="40" spans="1:12" ht="15" customHeight="1" x14ac:dyDescent="0.2">
      <c r="A40" s="113" t="s">
        <v>559</v>
      </c>
      <c r="B40" s="28" t="s">
        <v>550</v>
      </c>
      <c r="C40" s="1150"/>
      <c r="D40" s="1150"/>
      <c r="E40" s="1150"/>
      <c r="F40" s="1150"/>
      <c r="G40" s="1156"/>
      <c r="H40" s="1157"/>
      <c r="I40" s="1157"/>
      <c r="J40" s="1157"/>
      <c r="K40" s="1158"/>
      <c r="L40" s="1151">
        <f t="shared" si="0"/>
        <v>0</v>
      </c>
    </row>
    <row r="41" spans="1:12" ht="15" customHeight="1" x14ac:dyDescent="0.2">
      <c r="A41" s="113" t="s">
        <v>560</v>
      </c>
      <c r="B41" s="28" t="s">
        <v>552</v>
      </c>
      <c r="C41" s="1150"/>
      <c r="D41" s="1150"/>
      <c r="E41" s="1150"/>
      <c r="F41" s="1150"/>
      <c r="G41" s="1156"/>
      <c r="H41" s="1157"/>
      <c r="I41" s="1157"/>
      <c r="J41" s="1157"/>
      <c r="K41" s="1158"/>
      <c r="L41" s="1151">
        <f t="shared" si="0"/>
        <v>0</v>
      </c>
    </row>
    <row r="42" spans="1:12" ht="15" customHeight="1" x14ac:dyDescent="0.2">
      <c r="A42" s="113" t="s">
        <v>561</v>
      </c>
      <c r="B42" s="28" t="s">
        <v>562</v>
      </c>
      <c r="C42" s="1150"/>
      <c r="D42" s="1150"/>
      <c r="E42" s="1150"/>
      <c r="F42" s="1150"/>
      <c r="G42" s="1156"/>
      <c r="H42" s="1157"/>
      <c r="I42" s="1157"/>
      <c r="J42" s="1157"/>
      <c r="K42" s="1158"/>
      <c r="L42" s="1151">
        <f t="shared" si="0"/>
        <v>0</v>
      </c>
    </row>
    <row r="43" spans="1:12" ht="15" customHeight="1" x14ac:dyDescent="0.2">
      <c r="A43" s="113" t="s">
        <v>563</v>
      </c>
      <c r="B43" s="28" t="s">
        <v>564</v>
      </c>
      <c r="C43" s="1150"/>
      <c r="D43" s="1150"/>
      <c r="E43" s="1150"/>
      <c r="F43" s="1150"/>
      <c r="G43" s="1156"/>
      <c r="H43" s="1157"/>
      <c r="I43" s="1157"/>
      <c r="J43" s="1157"/>
      <c r="K43" s="1158"/>
      <c r="L43" s="1151">
        <f t="shared" si="0"/>
        <v>0</v>
      </c>
    </row>
    <row r="44" spans="1:12" ht="15" customHeight="1" x14ac:dyDescent="0.2">
      <c r="A44" s="113" t="s">
        <v>565</v>
      </c>
      <c r="B44" s="28" t="s">
        <v>562</v>
      </c>
      <c r="C44" s="1150"/>
      <c r="D44" s="1150"/>
      <c r="E44" s="1150"/>
      <c r="F44" s="1150"/>
      <c r="G44" s="1156"/>
      <c r="H44" s="1157"/>
      <c r="I44" s="1157"/>
      <c r="J44" s="1157"/>
      <c r="K44" s="1158"/>
      <c r="L44" s="1151">
        <f t="shared" si="0"/>
        <v>0</v>
      </c>
    </row>
    <row r="45" spans="1:12" ht="15" customHeight="1" x14ac:dyDescent="0.2">
      <c r="A45" s="113" t="s">
        <v>566</v>
      </c>
      <c r="B45" s="28" t="s">
        <v>564</v>
      </c>
      <c r="C45" s="1150"/>
      <c r="D45" s="1150"/>
      <c r="E45" s="1150"/>
      <c r="F45" s="1150"/>
      <c r="G45" s="1156"/>
      <c r="H45" s="1157"/>
      <c r="I45" s="1157"/>
      <c r="J45" s="1157"/>
      <c r="K45" s="1158"/>
      <c r="L45" s="1151">
        <f t="shared" si="0"/>
        <v>0</v>
      </c>
    </row>
    <row r="46" spans="1:12" ht="15" customHeight="1" x14ac:dyDescent="0.2">
      <c r="A46" s="113" t="s">
        <v>567</v>
      </c>
      <c r="B46" s="28" t="s">
        <v>568</v>
      </c>
      <c r="C46" s="1150"/>
      <c r="D46" s="1150"/>
      <c r="E46" s="1150"/>
      <c r="F46" s="1150"/>
      <c r="G46" s="1156"/>
      <c r="H46" s="1157"/>
      <c r="I46" s="1157"/>
      <c r="J46" s="1157"/>
      <c r="K46" s="1158"/>
      <c r="L46" s="1151">
        <f t="shared" si="0"/>
        <v>0</v>
      </c>
    </row>
    <row r="47" spans="1:12" ht="15" customHeight="1" x14ac:dyDescent="0.2">
      <c r="A47" s="113" t="s">
        <v>569</v>
      </c>
      <c r="B47" s="28" t="s">
        <v>570</v>
      </c>
      <c r="C47" s="1150"/>
      <c r="D47" s="1150"/>
      <c r="E47" s="1150"/>
      <c r="F47" s="1150"/>
      <c r="G47" s="1156"/>
      <c r="H47" s="1157"/>
      <c r="I47" s="1157"/>
      <c r="J47" s="1157"/>
      <c r="K47" s="1158"/>
      <c r="L47" s="1151">
        <f t="shared" si="0"/>
        <v>0</v>
      </c>
    </row>
    <row r="48" spans="1:12" ht="15" customHeight="1" x14ac:dyDescent="0.2">
      <c r="A48" s="113" t="s">
        <v>571</v>
      </c>
      <c r="B48" s="28" t="s">
        <v>568</v>
      </c>
      <c r="C48" s="1150"/>
      <c r="D48" s="1150"/>
      <c r="E48" s="1150"/>
      <c r="F48" s="1150"/>
      <c r="G48" s="1156"/>
      <c r="H48" s="1157"/>
      <c r="I48" s="1157"/>
      <c r="J48" s="1157"/>
      <c r="K48" s="1158"/>
      <c r="L48" s="1151">
        <f t="shared" si="0"/>
        <v>0</v>
      </c>
    </row>
    <row r="49" spans="1:13" ht="15" customHeight="1" x14ac:dyDescent="0.2">
      <c r="A49" s="113" t="s">
        <v>572</v>
      </c>
      <c r="B49" s="28" t="s">
        <v>570</v>
      </c>
      <c r="C49" s="1150"/>
      <c r="D49" s="1150"/>
      <c r="E49" s="1150"/>
      <c r="F49" s="1150"/>
      <c r="G49" s="1156"/>
      <c r="H49" s="1157"/>
      <c r="I49" s="1157"/>
      <c r="J49" s="1157"/>
      <c r="K49" s="1158"/>
      <c r="L49" s="1151">
        <f t="shared" si="0"/>
        <v>0</v>
      </c>
    </row>
    <row r="50" spans="1:13" ht="15" customHeight="1" x14ac:dyDescent="0.2">
      <c r="A50" s="113" t="s">
        <v>573</v>
      </c>
      <c r="B50" s="28" t="s">
        <v>568</v>
      </c>
      <c r="C50" s="1150"/>
      <c r="D50" s="1150"/>
      <c r="E50" s="1150"/>
      <c r="F50" s="1150"/>
      <c r="G50" s="1156"/>
      <c r="H50" s="1157"/>
      <c r="I50" s="1157"/>
      <c r="J50" s="1157"/>
      <c r="K50" s="1158"/>
      <c r="L50" s="1151">
        <f t="shared" si="0"/>
        <v>0</v>
      </c>
    </row>
    <row r="51" spans="1:13" ht="15" customHeight="1" x14ac:dyDescent="0.2">
      <c r="A51" s="113" t="s">
        <v>574</v>
      </c>
      <c r="B51" s="28" t="s">
        <v>570</v>
      </c>
      <c r="C51" s="1150"/>
      <c r="D51" s="1150"/>
      <c r="E51" s="1150"/>
      <c r="F51" s="1150"/>
      <c r="G51" s="1156"/>
      <c r="H51" s="1157"/>
      <c r="I51" s="1157"/>
      <c r="J51" s="1157"/>
      <c r="K51" s="1158"/>
      <c r="L51" s="1151">
        <f t="shared" si="0"/>
        <v>0</v>
      </c>
    </row>
    <row r="52" spans="1:13" ht="15" customHeight="1" x14ac:dyDescent="0.2">
      <c r="A52" s="113" t="s">
        <v>575</v>
      </c>
      <c r="B52" s="28" t="s">
        <v>568</v>
      </c>
      <c r="C52" s="1150"/>
      <c r="D52" s="1150"/>
      <c r="E52" s="1150"/>
      <c r="F52" s="1150"/>
      <c r="G52" s="1156"/>
      <c r="H52" s="1157"/>
      <c r="I52" s="1157"/>
      <c r="J52" s="1157"/>
      <c r="K52" s="1158"/>
      <c r="L52" s="1151">
        <f t="shared" si="0"/>
        <v>0</v>
      </c>
    </row>
    <row r="53" spans="1:13" ht="15" customHeight="1" x14ac:dyDescent="0.2">
      <c r="A53" s="113" t="s">
        <v>576</v>
      </c>
      <c r="B53" s="28" t="s">
        <v>570</v>
      </c>
      <c r="C53" s="1150"/>
      <c r="D53" s="1150"/>
      <c r="E53" s="1150"/>
      <c r="F53" s="1150"/>
      <c r="G53" s="1156"/>
      <c r="H53" s="1157"/>
      <c r="I53" s="1157"/>
      <c r="J53" s="1157"/>
      <c r="K53" s="1158"/>
      <c r="L53" s="1151">
        <f t="shared" si="0"/>
        <v>0</v>
      </c>
    </row>
    <row r="54" spans="1:13" ht="15" customHeight="1" x14ac:dyDescent="0.2">
      <c r="A54" s="113" t="s">
        <v>577</v>
      </c>
      <c r="B54" s="28" t="s">
        <v>568</v>
      </c>
      <c r="C54" s="1150"/>
      <c r="D54" s="1150"/>
      <c r="E54" s="1150"/>
      <c r="F54" s="1150"/>
      <c r="G54" s="1156"/>
      <c r="H54" s="1157"/>
      <c r="I54" s="1157"/>
      <c r="J54" s="1157"/>
      <c r="K54" s="1158"/>
      <c r="L54" s="1151">
        <f t="shared" si="0"/>
        <v>0</v>
      </c>
    </row>
    <row r="55" spans="1:13" ht="15" customHeight="1" x14ac:dyDescent="0.2">
      <c r="A55" s="113" t="s">
        <v>578</v>
      </c>
      <c r="B55" s="28" t="s">
        <v>570</v>
      </c>
      <c r="C55" s="1150"/>
      <c r="D55" s="1150"/>
      <c r="E55" s="1150"/>
      <c r="F55" s="1150"/>
      <c r="G55" s="1156"/>
      <c r="H55" s="1157"/>
      <c r="I55" s="1157"/>
      <c r="J55" s="1157"/>
      <c r="K55" s="1158"/>
      <c r="L55" s="1151">
        <f t="shared" si="0"/>
        <v>0</v>
      </c>
    </row>
    <row r="56" spans="1:13" ht="30" customHeight="1" x14ac:dyDescent="0.2">
      <c r="A56" s="70"/>
      <c r="B56" s="130" t="s">
        <v>579</v>
      </c>
      <c r="C56" s="1150"/>
      <c r="D56" s="1150"/>
      <c r="E56" s="1150"/>
      <c r="F56" s="1150"/>
      <c r="G56" s="1159"/>
      <c r="H56" s="1160"/>
      <c r="I56" s="1160"/>
      <c r="J56" s="1160"/>
      <c r="K56" s="1161"/>
      <c r="L56" s="1151">
        <f t="shared" si="0"/>
        <v>0</v>
      </c>
    </row>
    <row r="57" spans="1:13" ht="15" customHeight="1" x14ac:dyDescent="0.2">
      <c r="A57" s="70" t="s">
        <v>580</v>
      </c>
      <c r="B57" s="151" t="s">
        <v>581</v>
      </c>
      <c r="C57" s="1150"/>
      <c r="D57" s="1150"/>
      <c r="E57" s="1150"/>
      <c r="F57" s="1150"/>
      <c r="G57" s="1150"/>
      <c r="H57" s="1150"/>
      <c r="I57" s="1150"/>
      <c r="J57" s="1150"/>
      <c r="K57" s="1150"/>
      <c r="L57" s="1151">
        <f t="shared" si="0"/>
        <v>0</v>
      </c>
    </row>
    <row r="58" spans="1:13" ht="15" customHeight="1" x14ac:dyDescent="0.2">
      <c r="A58" s="113"/>
      <c r="B58" s="28" t="s">
        <v>663</v>
      </c>
      <c r="C58" s="1150"/>
      <c r="D58" s="1150"/>
      <c r="E58" s="1150"/>
      <c r="F58" s="1150"/>
      <c r="G58" s="1162"/>
      <c r="H58" s="1163"/>
      <c r="I58" s="1163"/>
      <c r="J58" s="1163"/>
      <c r="K58" s="1164"/>
      <c r="L58" s="1151">
        <f t="shared" si="0"/>
        <v>0</v>
      </c>
    </row>
    <row r="59" spans="1:13" ht="15" customHeight="1" thickBot="1" x14ac:dyDescent="0.25">
      <c r="B59" s="131" t="s">
        <v>471</v>
      </c>
      <c r="C59" s="1165">
        <f>SUM(C7:C58)</f>
        <v>0</v>
      </c>
      <c r="D59" s="1165">
        <f t="shared" ref="D59:L59" si="1">SUM(D7:D58)</f>
        <v>0</v>
      </c>
      <c r="E59" s="1165">
        <f t="shared" si="1"/>
        <v>0</v>
      </c>
      <c r="F59" s="1165">
        <f t="shared" si="1"/>
        <v>0</v>
      </c>
      <c r="G59" s="1165">
        <f t="shared" si="1"/>
        <v>0</v>
      </c>
      <c r="H59" s="1165">
        <f t="shared" si="1"/>
        <v>0</v>
      </c>
      <c r="I59" s="1165">
        <f t="shared" si="1"/>
        <v>0</v>
      </c>
      <c r="J59" s="1165">
        <f t="shared" si="1"/>
        <v>0</v>
      </c>
      <c r="K59" s="1165">
        <f t="shared" si="1"/>
        <v>0</v>
      </c>
      <c r="L59" s="1165">
        <f t="shared" si="1"/>
        <v>0</v>
      </c>
    </row>
    <row r="60" spans="1:13" ht="15" customHeight="1" thickTop="1" x14ac:dyDescent="0.2">
      <c r="A60" s="125" t="s">
        <v>644</v>
      </c>
      <c r="B60" s="48" t="s">
        <v>671</v>
      </c>
      <c r="C60" s="152"/>
      <c r="D60" s="152"/>
      <c r="E60" s="152"/>
      <c r="F60" s="152"/>
      <c r="G60" s="152"/>
      <c r="H60" s="48"/>
      <c r="I60" s="48"/>
      <c r="J60" s="48"/>
      <c r="K60" s="48"/>
      <c r="L60" s="153" t="s">
        <v>644</v>
      </c>
    </row>
    <row r="61" spans="1:13" x14ac:dyDescent="0.2">
      <c r="K61" s="154" t="s">
        <v>672</v>
      </c>
      <c r="L61" s="155">
        <f>+'Sch B-1'!T20</f>
        <v>0</v>
      </c>
    </row>
    <row r="62" spans="1:13" x14ac:dyDescent="0.2">
      <c r="K62" s="154" t="s">
        <v>469</v>
      </c>
      <c r="L62" s="155">
        <f>+L61-L59</f>
        <v>0</v>
      </c>
      <c r="M62" s="155"/>
    </row>
  </sheetData>
  <sheetProtection algorithmName="SHA-512" hashValue="HngCo1ZHl61yL2bOYxhjX2BIclwWIsAyxzI7vfuLVjoH0YBkv6dwN9OSOIEzdEfXySKaeJKggHOuGoqyC3PBaA==" saltValue="WJ7hD2CceJ3rOl52MkwXPA==" spinCount="100000" sheet="1" objects="1" scenarios="1"/>
  <mergeCells count="2">
    <mergeCell ref="C6:F6"/>
    <mergeCell ref="G6:H6"/>
  </mergeCells>
  <printOptions horizontalCentered="1"/>
  <pageMargins left="0.5" right="0.75" top="1" bottom="0.75" header="0.5" footer="0.5"/>
  <pageSetup scale="6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753FC-92A4-4EAC-9D53-AE387973210C}">
  <sheetPr>
    <pageSetUpPr fitToPage="1"/>
  </sheetPr>
  <dimension ref="A1:M94"/>
  <sheetViews>
    <sheetView topLeftCell="A15" zoomScaleNormal="100" workbookViewId="0">
      <selection activeCell="B5" sqref="B5"/>
    </sheetView>
  </sheetViews>
  <sheetFormatPr defaultColWidth="10" defaultRowHeight="15" x14ac:dyDescent="0.2"/>
  <cols>
    <col min="1" max="1" width="43.875" style="11" customWidth="1"/>
    <col min="2" max="2" width="14.125" style="11" customWidth="1"/>
    <col min="3" max="4" width="13.625" style="11" customWidth="1"/>
    <col min="5" max="5" width="14.125" style="11" customWidth="1"/>
    <col min="6" max="6" width="9.625" style="11" customWidth="1"/>
    <col min="7" max="7" width="18.625" style="11" customWidth="1"/>
    <col min="8" max="12" width="13.625" style="11" customWidth="1"/>
    <col min="13" max="13" width="14.375" style="11" customWidth="1"/>
    <col min="14" max="16384" width="10" style="11"/>
  </cols>
  <sheetData>
    <row r="1" spans="1:13" ht="15" customHeight="1" x14ac:dyDescent="0.25">
      <c r="A1" s="1" t="str">
        <f>CONCATENATE("Schedule ",Cklist!$A18," - ",Cklist!$B18)</f>
        <v>Schedule C-1  - Cost Summary and Allocation</v>
      </c>
      <c r="B1" s="66"/>
      <c r="C1" s="66"/>
      <c r="D1" s="66"/>
      <c r="E1" s="66"/>
      <c r="F1" s="66"/>
      <c r="G1" s="66"/>
      <c r="H1" s="66"/>
      <c r="I1" s="66"/>
      <c r="K1" s="1129" t="s">
        <v>2</v>
      </c>
      <c r="L1" s="1130"/>
    </row>
    <row r="2" spans="1:13" ht="15" customHeight="1" x14ac:dyDescent="0.2">
      <c r="A2" s="4" t="str">
        <f>'Sch A'!$A$2</f>
        <v>SFN 137 (Rev. 04-24)</v>
      </c>
      <c r="B2" s="66"/>
      <c r="C2" s="66"/>
      <c r="D2" s="66"/>
      <c r="I2" s="876"/>
      <c r="J2" s="876"/>
      <c r="K2" s="1131" t="s">
        <v>3</v>
      </c>
      <c r="L2" s="1132">
        <f>'Sch A'!$C$2</f>
        <v>45108</v>
      </c>
      <c r="M2" s="876"/>
    </row>
    <row r="3" spans="1:13" s="32" customFormat="1" ht="15" customHeight="1" x14ac:dyDescent="0.2">
      <c r="A3" s="1447">
        <f>'Sch A'!$A$5</f>
        <v>0</v>
      </c>
      <c r="B3" s="104"/>
      <c r="C3" s="104"/>
      <c r="I3" s="1135"/>
      <c r="J3" s="1135"/>
      <c r="K3" s="1133" t="s">
        <v>4</v>
      </c>
      <c r="L3" s="1134">
        <f>'Sch A'!$C$3</f>
        <v>45473</v>
      </c>
      <c r="M3" s="1135"/>
    </row>
    <row r="4" spans="1:13" ht="15" customHeight="1" x14ac:dyDescent="0.2">
      <c r="A4" s="32"/>
      <c r="E4" s="32"/>
      <c r="F4" s="72"/>
      <c r="G4" s="72"/>
      <c r="H4" s="72"/>
      <c r="I4" s="72"/>
    </row>
    <row r="5" spans="1:13" s="158" customFormat="1" ht="26.1" customHeight="1" x14ac:dyDescent="0.2">
      <c r="A5" s="156"/>
      <c r="B5" s="157" t="s">
        <v>479</v>
      </c>
      <c r="C5" s="157" t="s">
        <v>481</v>
      </c>
      <c r="D5" s="837" t="s">
        <v>480</v>
      </c>
      <c r="E5" s="157" t="s">
        <v>482</v>
      </c>
      <c r="F5" s="157" t="s">
        <v>673</v>
      </c>
      <c r="G5" s="157" t="s">
        <v>674</v>
      </c>
      <c r="H5" s="7" t="s">
        <v>472</v>
      </c>
      <c r="I5" s="7" t="s">
        <v>473</v>
      </c>
      <c r="J5" s="7" t="s">
        <v>474</v>
      </c>
      <c r="K5" s="7" t="s">
        <v>475</v>
      </c>
      <c r="L5" s="7" t="s">
        <v>476</v>
      </c>
    </row>
    <row r="6" spans="1:13" ht="15" customHeight="1" x14ac:dyDescent="0.2">
      <c r="A6" s="159" t="s">
        <v>675</v>
      </c>
      <c r="B6" s="160"/>
      <c r="C6" s="161"/>
      <c r="D6" s="161"/>
      <c r="E6" s="161"/>
      <c r="F6" s="161"/>
      <c r="G6" s="161"/>
      <c r="H6" s="161"/>
      <c r="I6" s="161"/>
      <c r="J6" s="161"/>
      <c r="K6" s="161"/>
      <c r="L6" s="162"/>
    </row>
    <row r="7" spans="1:13" ht="15" customHeight="1" x14ac:dyDescent="0.2">
      <c r="A7" s="163" t="s">
        <v>676</v>
      </c>
      <c r="B7" s="160"/>
      <c r="C7" s="161"/>
      <c r="D7" s="161"/>
      <c r="E7" s="161"/>
      <c r="F7" s="161"/>
      <c r="G7" s="161"/>
      <c r="H7" s="161"/>
      <c r="I7" s="161"/>
      <c r="J7" s="161"/>
      <c r="K7" s="161"/>
      <c r="L7" s="162"/>
    </row>
    <row r="8" spans="1:13" ht="15" customHeight="1" x14ac:dyDescent="0.2">
      <c r="A8" s="164" t="s">
        <v>677</v>
      </c>
      <c r="B8" s="119">
        <f>'Sch C-4'!D7</f>
        <v>0</v>
      </c>
      <c r="C8" s="119">
        <f>'Sch D'!E9-'Sch D'!D9</f>
        <v>0</v>
      </c>
      <c r="D8" s="119">
        <f>'Sch D'!D9</f>
        <v>0</v>
      </c>
      <c r="E8" s="119">
        <f>SUM(B8:D8)</f>
        <v>0</v>
      </c>
      <c r="F8" s="934"/>
      <c r="G8" s="860" t="e">
        <f>VLOOKUP(F8,'Sch C-3'!$C$8:$J$98,8,0)</f>
        <v>#N/A</v>
      </c>
      <c r="H8" s="119" t="e">
        <f>ROUND(VLOOKUP(F8,'Sch C-3'!$C$8:$I$128,3,0)*E8,0)</f>
        <v>#N/A</v>
      </c>
      <c r="I8" s="119" t="e">
        <f>ROUND(VLOOKUP(F8,'Sch C-3'!$C$8:$I$128,4,0)*E8,0)</f>
        <v>#N/A</v>
      </c>
      <c r="J8" s="119" t="e">
        <f>ROUND(VLOOKUP(F8,'Sch C-3'!$C$8:$I$128,5,0)*E8,0)</f>
        <v>#N/A</v>
      </c>
      <c r="K8" s="119" t="e">
        <f>ROUND(VLOOKUP(F8,'Sch C-3'!$C$8:$I$128,6,0)*E8,0)</f>
        <v>#N/A</v>
      </c>
      <c r="L8" s="119" t="e">
        <f>ROUND(VLOOKUP(F8,'Sch C-3'!$C$8:$I$128,7,0)*E8,0)</f>
        <v>#N/A</v>
      </c>
    </row>
    <row r="9" spans="1:13" ht="15" customHeight="1" x14ac:dyDescent="0.2">
      <c r="A9" s="164" t="s">
        <v>34</v>
      </c>
      <c r="B9" s="119">
        <f>'Sch C-4'!D8</f>
        <v>0</v>
      </c>
      <c r="C9" s="119">
        <f>'Sch D'!E10-'Sch D'!D10</f>
        <v>0</v>
      </c>
      <c r="D9" s="119">
        <f>'Sch D'!D10</f>
        <v>0</v>
      </c>
      <c r="E9" s="119">
        <f t="shared" ref="E9:E34" si="0">SUM(B9:D9)</f>
        <v>0</v>
      </c>
      <c r="F9" s="934"/>
      <c r="G9" s="860" t="e">
        <f>VLOOKUP(F9,'Sch C-3'!$C$8:$J$98,8,0)</f>
        <v>#N/A</v>
      </c>
      <c r="H9" s="119" t="e">
        <f>ROUND(VLOOKUP(F9,'Sch C-3'!$C$8:$I$128,3,0)*E9,0)</f>
        <v>#N/A</v>
      </c>
      <c r="I9" s="119" t="e">
        <f>ROUND(VLOOKUP(F9,'Sch C-3'!$C$8:$I$128,4,0)*E9,0)</f>
        <v>#N/A</v>
      </c>
      <c r="J9" s="119" t="e">
        <f>ROUND(VLOOKUP(F9,'Sch C-3'!$C$8:$I$128,5,0)*E9,0)</f>
        <v>#N/A</v>
      </c>
      <c r="K9" s="119" t="e">
        <f>ROUND(VLOOKUP(F9,'Sch C-3'!$C$8:$I$128,6,0)*E9,0)</f>
        <v>#N/A</v>
      </c>
      <c r="L9" s="119" t="e">
        <f>ROUND(VLOOKUP(F9,'Sch C-3'!$C$8:$I$128,7,0)*E9,0)</f>
        <v>#N/A</v>
      </c>
    </row>
    <row r="10" spans="1:13" ht="15" customHeight="1" x14ac:dyDescent="0.2">
      <c r="A10" s="164" t="s">
        <v>678</v>
      </c>
      <c r="B10" s="119">
        <f>'Sch C-4'!D50</f>
        <v>0</v>
      </c>
      <c r="C10" s="119">
        <f>'Sch D'!E11-'Sch D'!D11</f>
        <v>0</v>
      </c>
      <c r="D10" s="119">
        <f>'Sch D'!D11</f>
        <v>0</v>
      </c>
      <c r="E10" s="119">
        <f t="shared" si="0"/>
        <v>0</v>
      </c>
      <c r="F10" s="934"/>
      <c r="G10" s="860" t="e">
        <f>VLOOKUP(F10,'Sch C-3'!$C$8:$J$98,8,0)</f>
        <v>#N/A</v>
      </c>
      <c r="H10" s="119" t="e">
        <f>ROUND(VLOOKUP(F10,'Sch C-3'!$C$8:$I$128,3,0)*E10,0)</f>
        <v>#N/A</v>
      </c>
      <c r="I10" s="119" t="e">
        <f>ROUND(VLOOKUP(F10,'Sch C-3'!$C$8:$I$128,4,0)*E10,0)</f>
        <v>#N/A</v>
      </c>
      <c r="J10" s="119" t="e">
        <f>ROUND(VLOOKUP(F10,'Sch C-3'!$C$8:$I$128,5,0)*E10,0)</f>
        <v>#N/A</v>
      </c>
      <c r="K10" s="119" t="e">
        <f>ROUND(VLOOKUP(F10,'Sch C-3'!$C$8:$I$128,6,0)*E10,0)</f>
        <v>#N/A</v>
      </c>
      <c r="L10" s="119" t="e">
        <f>ROUND(VLOOKUP(F10,'Sch C-3'!$C$8:$I$128,7,0)*E10,0)</f>
        <v>#N/A</v>
      </c>
    </row>
    <row r="11" spans="1:13" ht="15" customHeight="1" x14ac:dyDescent="0.2">
      <c r="A11" s="163" t="s">
        <v>679</v>
      </c>
      <c r="B11" s="160"/>
      <c r="C11" s="161"/>
      <c r="D11" s="161"/>
      <c r="E11" s="161"/>
      <c r="F11" s="859"/>
      <c r="G11" s="862"/>
      <c r="H11" s="161"/>
      <c r="I11" s="161"/>
      <c r="J11" s="161"/>
      <c r="K11" s="161"/>
      <c r="L11" s="162"/>
    </row>
    <row r="12" spans="1:13" ht="15" customHeight="1" x14ac:dyDescent="0.2">
      <c r="A12" s="164" t="s">
        <v>677</v>
      </c>
      <c r="B12" s="119">
        <f>'Sch C-4'!E7</f>
        <v>0</v>
      </c>
      <c r="C12" s="119">
        <f>'Sch D'!E13-'Sch D'!D13</f>
        <v>0</v>
      </c>
      <c r="D12" s="119">
        <f>'Sch D'!D13</f>
        <v>0</v>
      </c>
      <c r="E12" s="119">
        <f t="shared" si="0"/>
        <v>0</v>
      </c>
      <c r="F12" s="882">
        <v>11</v>
      </c>
      <c r="G12" s="860" t="str">
        <f>VLOOKUP(F12,'Sch C-3'!$C$8:$J$98,8,0)</f>
        <v>Nursing Salaries</v>
      </c>
      <c r="H12" s="119">
        <f>VLOOKUP(F12,'Sch C-3'!$C$8:$I$98,3,0)*E12</f>
        <v>0</v>
      </c>
      <c r="I12" s="119">
        <f>VLOOKUP(F12,'Sch C-3'!$C$8:$I$98,4,0)*E12</f>
        <v>0</v>
      </c>
      <c r="J12" s="119">
        <f>VLOOKUP(F12,'Sch C-3'!$C$8:$I$98,5,0)*E12</f>
        <v>0</v>
      </c>
      <c r="K12" s="119">
        <f>VLOOKUP(F12,'Sch C-3'!$C$8:$I$98,6,0)*E12</f>
        <v>0</v>
      </c>
      <c r="L12" s="119">
        <f>VLOOKUP(F12,'Sch C-3'!$C$8:$I$98,7,0)*E12</f>
        <v>0</v>
      </c>
    </row>
    <row r="13" spans="1:13" ht="15" customHeight="1" x14ac:dyDescent="0.2">
      <c r="A13" s="164" t="s">
        <v>34</v>
      </c>
      <c r="B13" s="119">
        <f>'Sch C-4'!E8</f>
        <v>0</v>
      </c>
      <c r="C13" s="119">
        <f>'Sch D'!E14-'Sch D'!D14</f>
        <v>0</v>
      </c>
      <c r="D13" s="119">
        <f>'Sch D'!D14</f>
        <v>0</v>
      </c>
      <c r="E13" s="119">
        <f t="shared" si="0"/>
        <v>0</v>
      </c>
      <c r="F13" s="882">
        <v>12</v>
      </c>
      <c r="G13" s="860" t="str">
        <f>VLOOKUP(F13,'Sch C-3'!$C$8:$J$98,8,0)</f>
        <v>Nursing Fringe</v>
      </c>
      <c r="H13" s="119">
        <f>VLOOKUP(F13,'Sch C-3'!$C$8:$I$98,3,0)*E13</f>
        <v>0</v>
      </c>
      <c r="I13" s="119">
        <f>VLOOKUP(F13,'Sch C-3'!$C$8:$I$98,4,0)*E13</f>
        <v>0</v>
      </c>
      <c r="J13" s="119">
        <f>VLOOKUP(F13,'Sch C-3'!$C$8:$I$98,5,0)*E13</f>
        <v>0</v>
      </c>
      <c r="K13" s="119">
        <f>VLOOKUP(F13,'Sch C-3'!$C$8:$I$98,6,0)*E13</f>
        <v>0</v>
      </c>
      <c r="L13" s="119">
        <f>VLOOKUP(F13,'Sch C-3'!$C$8:$I$98,7,0)*E13</f>
        <v>0</v>
      </c>
    </row>
    <row r="14" spans="1:13" ht="15" customHeight="1" x14ac:dyDescent="0.2">
      <c r="A14" s="164" t="s">
        <v>680</v>
      </c>
      <c r="B14" s="119">
        <f>'Sch C-4'!E9+'Sch C-4'!E11</f>
        <v>0</v>
      </c>
      <c r="C14" s="119">
        <f>'Sch D'!E15-'Sch D'!D15</f>
        <v>0</v>
      </c>
      <c r="D14" s="119">
        <f>'Sch D'!D15</f>
        <v>0</v>
      </c>
      <c r="E14" s="119">
        <f t="shared" si="0"/>
        <v>0</v>
      </c>
      <c r="F14" s="882">
        <v>13</v>
      </c>
      <c r="G14" s="860" t="str">
        <f>VLOOKUP(F14,'Sch C-3'!$C$8:$J$98,8,0)</f>
        <v>Nursing Drugs &amp; Supplies</v>
      </c>
      <c r="H14" s="119">
        <f>VLOOKUP(F14,'Sch C-3'!$C$8:$I$98,3,0)*E14</f>
        <v>0</v>
      </c>
      <c r="I14" s="119">
        <f>VLOOKUP(F14,'Sch C-3'!$C$8:$I$98,4,0)*E14</f>
        <v>0</v>
      </c>
      <c r="J14" s="119">
        <f>VLOOKUP(F14,'Sch C-3'!$C$8:$I$98,5,0)*E14</f>
        <v>0</v>
      </c>
      <c r="K14" s="119">
        <f>VLOOKUP(F14,'Sch C-3'!$C$8:$I$98,6,0)*E14</f>
        <v>0</v>
      </c>
      <c r="L14" s="119">
        <f>VLOOKUP(F14,'Sch C-3'!$C$8:$I$98,7,0)*E14</f>
        <v>0</v>
      </c>
    </row>
    <row r="15" spans="1:13" ht="15" customHeight="1" x14ac:dyDescent="0.2">
      <c r="A15" s="164" t="s">
        <v>678</v>
      </c>
      <c r="B15" s="119">
        <f>'Sch C-4'!E50</f>
        <v>0</v>
      </c>
      <c r="C15" s="119">
        <f>'Sch D'!E16-'Sch D'!D16</f>
        <v>0</v>
      </c>
      <c r="D15" s="119">
        <f>'Sch D'!D16</f>
        <v>0</v>
      </c>
      <c r="E15" s="119">
        <f t="shared" si="0"/>
        <v>0</v>
      </c>
      <c r="F15" s="882">
        <v>14</v>
      </c>
      <c r="G15" s="860" t="str">
        <f>VLOOKUP(F15,'Sch C-3'!$C$8:$J$98,8,0)</f>
        <v>Nursing Other</v>
      </c>
      <c r="H15" s="119">
        <f>VLOOKUP(F15,'Sch C-3'!$C$8:$I$98,3,0)*E15</f>
        <v>0</v>
      </c>
      <c r="I15" s="119">
        <f>VLOOKUP(F15,'Sch C-3'!$C$8:$I$98,4,0)*E15</f>
        <v>0</v>
      </c>
      <c r="J15" s="119">
        <f>VLOOKUP(F15,'Sch C-3'!$C$8:$I$98,5,0)*E15</f>
        <v>0</v>
      </c>
      <c r="K15" s="119">
        <f>VLOOKUP(F15,'Sch C-3'!$C$8:$I$98,6,0)*E15</f>
        <v>0</v>
      </c>
      <c r="L15" s="119">
        <f>VLOOKUP(F15,'Sch C-3'!$C$8:$I$98,7,0)*E15</f>
        <v>0</v>
      </c>
    </row>
    <row r="16" spans="1:13" ht="15" customHeight="1" x14ac:dyDescent="0.2">
      <c r="A16" s="163" t="s">
        <v>627</v>
      </c>
      <c r="B16" s="160"/>
      <c r="C16" s="161"/>
      <c r="D16" s="161"/>
      <c r="E16" s="161"/>
      <c r="F16" s="859"/>
      <c r="G16" s="862"/>
      <c r="H16" s="161"/>
      <c r="I16" s="161"/>
      <c r="J16" s="161"/>
      <c r="K16" s="161"/>
      <c r="L16" s="162"/>
    </row>
    <row r="17" spans="1:12" ht="15" customHeight="1" x14ac:dyDescent="0.2">
      <c r="A17" s="164" t="s">
        <v>677</v>
      </c>
      <c r="B17" s="119">
        <f>'Sch C-4'!F7</f>
        <v>0</v>
      </c>
      <c r="C17" s="119">
        <f>'Sch D'!E18-'Sch D'!D18</f>
        <v>0</v>
      </c>
      <c r="D17" s="119">
        <f>'Sch D'!D18</f>
        <v>0</v>
      </c>
      <c r="E17" s="119">
        <f t="shared" si="0"/>
        <v>0</v>
      </c>
      <c r="F17" s="934"/>
      <c r="G17" s="860" t="e">
        <f>VLOOKUP(F17,'Sch C-3'!$C$8:$J$98,8,0)</f>
        <v>#N/A</v>
      </c>
      <c r="H17" s="119" t="e">
        <f>ROUND(VLOOKUP(F17,'Sch C-3'!$C$8:$I$128,3,0)*E17,0)</f>
        <v>#N/A</v>
      </c>
      <c r="I17" s="119" t="e">
        <f>ROUND(VLOOKUP(F17,'Sch C-3'!$C$8:$I$128,4,0)*E17,0)</f>
        <v>#N/A</v>
      </c>
      <c r="J17" s="119" t="e">
        <f>ROUND(VLOOKUP(F17,'Sch C-3'!$C$8:$I$128,5,0)*E17,0)</f>
        <v>#N/A</v>
      </c>
      <c r="K17" s="119" t="e">
        <f>ROUND(VLOOKUP(F17,'Sch C-3'!$C$8:$I$128,6,0)*E17,0)</f>
        <v>#N/A</v>
      </c>
      <c r="L17" s="119" t="e">
        <f>ROUND(VLOOKUP(F17,'Sch C-3'!$C$8:$I$128,7,0)*E17,0)</f>
        <v>#N/A</v>
      </c>
    </row>
    <row r="18" spans="1:12" ht="15" customHeight="1" x14ac:dyDescent="0.2">
      <c r="A18" s="164" t="s">
        <v>34</v>
      </c>
      <c r="B18" s="119">
        <f>'Sch C-4'!F8</f>
        <v>0</v>
      </c>
      <c r="C18" s="119">
        <f>'Sch D'!E19-'Sch D'!D19</f>
        <v>0</v>
      </c>
      <c r="D18" s="119">
        <f>'Sch D'!D19</f>
        <v>0</v>
      </c>
      <c r="E18" s="119">
        <f t="shared" si="0"/>
        <v>0</v>
      </c>
      <c r="F18" s="934"/>
      <c r="G18" s="860" t="e">
        <f>VLOOKUP(F18,'Sch C-3'!$C$8:$J$98,8,0)</f>
        <v>#N/A</v>
      </c>
      <c r="H18" s="119" t="e">
        <f>ROUND(VLOOKUP(F18,'Sch C-3'!$C$8:$I$128,3,0)*E18,0)</f>
        <v>#N/A</v>
      </c>
      <c r="I18" s="119" t="e">
        <f>ROUND(VLOOKUP(F18,'Sch C-3'!$C$8:$I$128,4,0)*E18,0)</f>
        <v>#N/A</v>
      </c>
      <c r="J18" s="119" t="e">
        <f>ROUND(VLOOKUP(F18,'Sch C-3'!$C$8:$I$128,5,0)*E18,0)</f>
        <v>#N/A</v>
      </c>
      <c r="K18" s="119" t="e">
        <f>ROUND(VLOOKUP(F18,'Sch C-3'!$C$8:$I$128,6,0)*E18,0)</f>
        <v>#N/A</v>
      </c>
      <c r="L18" s="119" t="e">
        <f>ROUND(VLOOKUP(F18,'Sch C-3'!$C$8:$I$128,7,0)*E18,0)</f>
        <v>#N/A</v>
      </c>
    </row>
    <row r="19" spans="1:12" ht="15" customHeight="1" x14ac:dyDescent="0.2">
      <c r="A19" s="164" t="s">
        <v>680</v>
      </c>
      <c r="B19" s="119">
        <f>'Sch C-4'!F9+'Sch C-4'!F11</f>
        <v>0</v>
      </c>
      <c r="C19" s="119">
        <f>'Sch D'!E20-'Sch D'!D20</f>
        <v>0</v>
      </c>
      <c r="D19" s="119">
        <f>'Sch D'!D20</f>
        <v>0</v>
      </c>
      <c r="E19" s="119">
        <f t="shared" si="0"/>
        <v>0</v>
      </c>
      <c r="F19" s="934"/>
      <c r="G19" s="860" t="e">
        <f>VLOOKUP(F19,'Sch C-3'!$C$8:$J$98,8,0)</f>
        <v>#N/A</v>
      </c>
      <c r="H19" s="119" t="e">
        <f>ROUND(VLOOKUP(F19,'Sch C-3'!$C$8:$I$128,3,0)*E19,0)</f>
        <v>#N/A</v>
      </c>
      <c r="I19" s="119" t="e">
        <f>ROUND(VLOOKUP(F19,'Sch C-3'!$C$8:$I$128,4,0)*E19,0)</f>
        <v>#N/A</v>
      </c>
      <c r="J19" s="119" t="e">
        <f>ROUND(VLOOKUP(F19,'Sch C-3'!$C$8:$I$128,5,0)*E19,0)</f>
        <v>#N/A</v>
      </c>
      <c r="K19" s="119" t="e">
        <f>ROUND(VLOOKUP(F19,'Sch C-3'!$C$8:$I$128,6,0)*E19,0)</f>
        <v>#N/A</v>
      </c>
      <c r="L19" s="119" t="e">
        <f>ROUND(VLOOKUP(F19,'Sch C-3'!$C$8:$I$128,7,0)*E19,0)</f>
        <v>#N/A</v>
      </c>
    </row>
    <row r="20" spans="1:12" ht="15" customHeight="1" x14ac:dyDescent="0.2">
      <c r="A20" s="164" t="s">
        <v>678</v>
      </c>
      <c r="B20" s="119">
        <f>'Sch C-4'!F50</f>
        <v>0</v>
      </c>
      <c r="C20" s="119">
        <f>'Sch D'!E21-'Sch D'!D21</f>
        <v>0</v>
      </c>
      <c r="D20" s="119">
        <f>'Sch D'!D21</f>
        <v>0</v>
      </c>
      <c r="E20" s="119">
        <f t="shared" si="0"/>
        <v>0</v>
      </c>
      <c r="F20" s="934"/>
      <c r="G20" s="860" t="e">
        <f>VLOOKUP(F20,'Sch C-3'!$C$8:$J$98,8,0)</f>
        <v>#N/A</v>
      </c>
      <c r="H20" s="119" t="e">
        <f>ROUND(VLOOKUP(F20,'Sch C-3'!$C$8:$I$128,3,0)*E20,0)</f>
        <v>#N/A</v>
      </c>
      <c r="I20" s="119" t="e">
        <f>ROUND(VLOOKUP(F20,'Sch C-3'!$C$8:$I$128,4,0)*E20,0)</f>
        <v>#N/A</v>
      </c>
      <c r="J20" s="119" t="e">
        <f>ROUND(VLOOKUP(F20,'Sch C-3'!$C$8:$I$128,5,0)*E20,0)</f>
        <v>#N/A</v>
      </c>
      <c r="K20" s="119" t="e">
        <f>ROUND(VLOOKUP(F20,'Sch C-3'!$C$8:$I$128,6,0)*E20,0)</f>
        <v>#N/A</v>
      </c>
      <c r="L20" s="119" t="e">
        <f>ROUND(VLOOKUP(F20,'Sch C-3'!$C$8:$I$128,7,0)*E20,0)</f>
        <v>#N/A</v>
      </c>
    </row>
    <row r="21" spans="1:12" ht="15" customHeight="1" x14ac:dyDescent="0.2">
      <c r="A21" s="159" t="s">
        <v>681</v>
      </c>
      <c r="B21" s="160"/>
      <c r="C21" s="161"/>
      <c r="D21" s="161"/>
      <c r="E21" s="161"/>
      <c r="F21" s="859"/>
      <c r="G21" s="862"/>
      <c r="H21" s="161"/>
      <c r="I21" s="161"/>
      <c r="J21" s="161"/>
      <c r="K21" s="161"/>
      <c r="L21" s="162"/>
    </row>
    <row r="22" spans="1:12" ht="15" customHeight="1" x14ac:dyDescent="0.2">
      <c r="A22" s="163" t="s">
        <v>682</v>
      </c>
      <c r="B22" s="119">
        <f>'Sch C-4'!G51</f>
        <v>0</v>
      </c>
      <c r="C22" s="119">
        <f>'Sch D'!E23-'Sch D'!D23</f>
        <v>0</v>
      </c>
      <c r="D22" s="119">
        <f>'Sch D'!D23</f>
        <v>0</v>
      </c>
      <c r="E22" s="119">
        <f t="shared" si="0"/>
        <v>0</v>
      </c>
      <c r="F22" s="882">
        <v>2</v>
      </c>
      <c r="G22" s="860" t="str">
        <f>VLOOKUP(F22,'Sch C-3'!$C$8:$J$98,8,0)</f>
        <v>Food &amp; Dietary Supp</v>
      </c>
      <c r="H22" s="119">
        <f>VLOOKUP(F22,'Sch C-3'!$C$8:$I$98,3,0)*E22</f>
        <v>0</v>
      </c>
      <c r="I22" s="119">
        <f>VLOOKUP(F22,'Sch C-3'!$C$8:$I$98,4,0)*E22</f>
        <v>0</v>
      </c>
      <c r="J22" s="119">
        <f>VLOOKUP(F22,'Sch C-3'!$C$8:$I$98,5,0)*E22</f>
        <v>0</v>
      </c>
      <c r="K22" s="119">
        <f>VLOOKUP(F22,'Sch C-3'!$C$8:$I$98,6,0)*E22</f>
        <v>0</v>
      </c>
      <c r="L22" s="119">
        <f>VLOOKUP(F22,'Sch C-3'!$C$8:$I$98,7,0)*E22</f>
        <v>0</v>
      </c>
    </row>
    <row r="23" spans="1:12" ht="15" customHeight="1" x14ac:dyDescent="0.2">
      <c r="A23" s="163" t="s">
        <v>683</v>
      </c>
      <c r="B23" s="160"/>
      <c r="C23" s="161"/>
      <c r="D23" s="161"/>
      <c r="E23" s="161"/>
      <c r="F23" s="859"/>
      <c r="G23" s="862"/>
      <c r="H23" s="161"/>
      <c r="I23" s="161"/>
      <c r="J23" s="161"/>
      <c r="K23" s="161"/>
      <c r="L23" s="162"/>
    </row>
    <row r="24" spans="1:12" ht="15" customHeight="1" x14ac:dyDescent="0.2">
      <c r="A24" s="164" t="s">
        <v>677</v>
      </c>
      <c r="B24" s="119">
        <f>'Sch C-4'!H7</f>
        <v>0</v>
      </c>
      <c r="C24" s="119">
        <f>'Sch D'!E25-'Sch D'!D25</f>
        <v>0</v>
      </c>
      <c r="D24" s="119">
        <f>'Sch D'!D25</f>
        <v>0</v>
      </c>
      <c r="E24" s="119">
        <f t="shared" si="0"/>
        <v>0</v>
      </c>
      <c r="F24" s="934"/>
      <c r="G24" s="860" t="e">
        <f>VLOOKUP(F24,'Sch C-3'!$C$8:$J$98,8,0)</f>
        <v>#N/A</v>
      </c>
      <c r="H24" s="119" t="e">
        <f>ROUND(VLOOKUP(F24,'Sch C-3'!$C$8:$I$128,3,0)*E24,0)</f>
        <v>#N/A</v>
      </c>
      <c r="I24" s="119" t="e">
        <f>ROUND(VLOOKUP(F24,'Sch C-3'!$C$8:$I$128,4,0)*E24,0)</f>
        <v>#N/A</v>
      </c>
      <c r="J24" s="119" t="e">
        <f>ROUND(VLOOKUP(F24,'Sch C-3'!$C$8:$I$128,5,0)*E24,0)</f>
        <v>#N/A</v>
      </c>
      <c r="K24" s="119" t="e">
        <f>ROUND(VLOOKUP(F24,'Sch C-3'!$C$8:$I$128,6,0)*E24,0)</f>
        <v>#N/A</v>
      </c>
      <c r="L24" s="119" t="e">
        <f>ROUND(VLOOKUP(F24,'Sch C-3'!$C$8:$I$128,7,0)*E24,0)</f>
        <v>#N/A</v>
      </c>
    </row>
    <row r="25" spans="1:12" ht="15" customHeight="1" x14ac:dyDescent="0.2">
      <c r="A25" s="164" t="s">
        <v>34</v>
      </c>
      <c r="B25" s="119">
        <f>'Sch C-4'!H8</f>
        <v>0</v>
      </c>
      <c r="C25" s="119">
        <f>'Sch D'!E26-'Sch D'!D26</f>
        <v>0</v>
      </c>
      <c r="D25" s="119">
        <f>'Sch D'!D26</f>
        <v>0</v>
      </c>
      <c r="E25" s="119">
        <f t="shared" si="0"/>
        <v>0</v>
      </c>
      <c r="F25" s="934"/>
      <c r="G25" s="860" t="e">
        <f>VLOOKUP(F25,'Sch C-3'!$C$8:$J$98,8,0)</f>
        <v>#N/A</v>
      </c>
      <c r="H25" s="119" t="e">
        <f>ROUND(VLOOKUP(F25,'Sch C-3'!$C$8:$I$128,3,0)*E25,0)</f>
        <v>#N/A</v>
      </c>
      <c r="I25" s="119" t="e">
        <f>ROUND(VLOOKUP(F25,'Sch C-3'!$C$8:$I$128,4,0)*E25,0)</f>
        <v>#N/A</v>
      </c>
      <c r="J25" s="119" t="e">
        <f>ROUND(VLOOKUP(F25,'Sch C-3'!$C$8:$I$128,5,0)*E25,0)</f>
        <v>#N/A</v>
      </c>
      <c r="K25" s="119" t="e">
        <f>ROUND(VLOOKUP(F25,'Sch C-3'!$C$8:$I$128,6,0)*E25,0)</f>
        <v>#N/A</v>
      </c>
      <c r="L25" s="119" t="e">
        <f>ROUND(VLOOKUP(F25,'Sch C-3'!$C$8:$I$128,7,0)*E25,0)</f>
        <v>#N/A</v>
      </c>
    </row>
    <row r="26" spans="1:12" ht="15" customHeight="1" x14ac:dyDescent="0.2">
      <c r="A26" s="164" t="s">
        <v>678</v>
      </c>
      <c r="B26" s="119">
        <f>'Sch C-4'!H50</f>
        <v>0</v>
      </c>
      <c r="C26" s="119">
        <f>'Sch D'!E27-'Sch D'!D27</f>
        <v>0</v>
      </c>
      <c r="D26" s="119">
        <f>'Sch D'!D27</f>
        <v>0</v>
      </c>
      <c r="E26" s="119">
        <f t="shared" si="0"/>
        <v>0</v>
      </c>
      <c r="F26" s="934"/>
      <c r="G26" s="860" t="e">
        <f>VLOOKUP(F26,'Sch C-3'!$C$8:$J$98,8,0)</f>
        <v>#N/A</v>
      </c>
      <c r="H26" s="119" t="e">
        <f>ROUND(VLOOKUP(F26,'Sch C-3'!$C$8:$I$128,3,0)*E26,0)</f>
        <v>#N/A</v>
      </c>
      <c r="I26" s="119" t="e">
        <f>ROUND(VLOOKUP(F26,'Sch C-3'!$C$8:$I$128,4,0)*E26,0)</f>
        <v>#N/A</v>
      </c>
      <c r="J26" s="119" t="e">
        <f>ROUND(VLOOKUP(F26,'Sch C-3'!$C$8:$I$128,5,0)*E26,0)</f>
        <v>#N/A</v>
      </c>
      <c r="K26" s="119" t="e">
        <f>ROUND(VLOOKUP(F26,'Sch C-3'!$C$8:$I$128,6,0)*E26,0)</f>
        <v>#N/A</v>
      </c>
      <c r="L26" s="119" t="e">
        <f>ROUND(VLOOKUP(F26,'Sch C-3'!$C$8:$I$128,7,0)*E26,0)</f>
        <v>#N/A</v>
      </c>
    </row>
    <row r="27" spans="1:12" ht="15" customHeight="1" x14ac:dyDescent="0.2">
      <c r="A27" s="163" t="s">
        <v>684</v>
      </c>
      <c r="B27" s="160"/>
      <c r="C27" s="161"/>
      <c r="D27" s="161"/>
      <c r="E27" s="161"/>
      <c r="F27" s="859"/>
      <c r="G27" s="862"/>
      <c r="H27" s="161"/>
      <c r="I27" s="161"/>
      <c r="J27" s="161"/>
      <c r="K27" s="161"/>
      <c r="L27" s="162"/>
    </row>
    <row r="28" spans="1:12" ht="15" customHeight="1" x14ac:dyDescent="0.2">
      <c r="A28" s="164" t="s">
        <v>677</v>
      </c>
      <c r="B28" s="119">
        <f>'Sch C-4'!I7</f>
        <v>0</v>
      </c>
      <c r="C28" s="119">
        <f>'Sch D'!E29-'Sch D'!D29</f>
        <v>0</v>
      </c>
      <c r="D28" s="119">
        <f>'Sch D'!D29</f>
        <v>0</v>
      </c>
      <c r="E28" s="119">
        <f t="shared" si="0"/>
        <v>0</v>
      </c>
      <c r="F28" s="934"/>
      <c r="G28" s="860" t="e">
        <f>VLOOKUP(F28,'Sch C-3'!$C$8:$J$98,8,0)</f>
        <v>#N/A</v>
      </c>
      <c r="H28" s="119" t="e">
        <f>ROUND(VLOOKUP(F28,'Sch C-3'!$C$8:$I$128,3,0)*E28,0)</f>
        <v>#N/A</v>
      </c>
      <c r="I28" s="119" t="e">
        <f>ROUND(VLOOKUP(F28,'Sch C-3'!$C$8:$I$128,4,0)*E28,0)</f>
        <v>#N/A</v>
      </c>
      <c r="J28" s="119" t="e">
        <f>ROUND(VLOOKUP(F28,'Sch C-3'!$C$8:$I$128,5,0)*E28,0)</f>
        <v>#N/A</v>
      </c>
      <c r="K28" s="119" t="e">
        <f>ROUND(VLOOKUP(F28,'Sch C-3'!$C$8:$I$128,6,0)*E28,0)</f>
        <v>#N/A</v>
      </c>
      <c r="L28" s="119" t="e">
        <f>ROUND(VLOOKUP(F28,'Sch C-3'!$C$8:$I$128,7,0)*E28,0)</f>
        <v>#N/A</v>
      </c>
    </row>
    <row r="29" spans="1:12" ht="15" customHeight="1" x14ac:dyDescent="0.2">
      <c r="A29" s="164" t="s">
        <v>34</v>
      </c>
      <c r="B29" s="119">
        <f>'Sch C-4'!I8</f>
        <v>0</v>
      </c>
      <c r="C29" s="119">
        <f>'Sch D'!E30-'Sch D'!D30</f>
        <v>0</v>
      </c>
      <c r="D29" s="119">
        <f>'Sch D'!D30</f>
        <v>0</v>
      </c>
      <c r="E29" s="119">
        <f t="shared" si="0"/>
        <v>0</v>
      </c>
      <c r="F29" s="934"/>
      <c r="G29" s="860" t="e">
        <f>VLOOKUP(F29,'Sch C-3'!$C$8:$J$98,8,0)</f>
        <v>#N/A</v>
      </c>
      <c r="H29" s="119" t="e">
        <f>ROUND(VLOOKUP(F29,'Sch C-3'!$C$8:$I$128,3,0)*E29,0)</f>
        <v>#N/A</v>
      </c>
      <c r="I29" s="119" t="e">
        <f>ROUND(VLOOKUP(F29,'Sch C-3'!$C$8:$I$128,4,0)*E29,0)</f>
        <v>#N/A</v>
      </c>
      <c r="J29" s="119" t="e">
        <f>ROUND(VLOOKUP(F29,'Sch C-3'!$C$8:$I$128,5,0)*E29,0)</f>
        <v>#N/A</v>
      </c>
      <c r="K29" s="119" t="e">
        <f>ROUND(VLOOKUP(F29,'Sch C-3'!$C$8:$I$128,6,0)*E29,0)</f>
        <v>#N/A</v>
      </c>
      <c r="L29" s="119" t="e">
        <f>ROUND(VLOOKUP(F29,'Sch C-3'!$C$8:$I$128,7,0)*E29,0)</f>
        <v>#N/A</v>
      </c>
    </row>
    <row r="30" spans="1:12" ht="15" customHeight="1" x14ac:dyDescent="0.2">
      <c r="A30" s="164" t="s">
        <v>678</v>
      </c>
      <c r="B30" s="119">
        <f>'Sch C-4'!I50</f>
        <v>0</v>
      </c>
      <c r="C30" s="119">
        <f>'Sch D'!E31-'Sch D'!D31</f>
        <v>0</v>
      </c>
      <c r="D30" s="119">
        <f>'Sch D'!D31</f>
        <v>0</v>
      </c>
      <c r="E30" s="119">
        <f t="shared" si="0"/>
        <v>0</v>
      </c>
      <c r="F30" s="934"/>
      <c r="G30" s="860" t="e">
        <f>VLOOKUP(F30,'Sch C-3'!$C$8:$J$98,8,0)</f>
        <v>#N/A</v>
      </c>
      <c r="H30" s="119" t="e">
        <f>ROUND(VLOOKUP(F30,'Sch C-3'!$C$8:$I$128,3,0)*E30,0)</f>
        <v>#N/A</v>
      </c>
      <c r="I30" s="119" t="e">
        <f>ROUND(VLOOKUP(F30,'Sch C-3'!$C$8:$I$128,4,0)*E30,0)</f>
        <v>#N/A</v>
      </c>
      <c r="J30" s="119" t="e">
        <f>ROUND(VLOOKUP(F30,'Sch C-3'!$C$8:$I$128,5,0)*E30,0)</f>
        <v>#N/A</v>
      </c>
      <c r="K30" s="119" t="e">
        <f>ROUND(VLOOKUP(F30,'Sch C-3'!$C$8:$I$128,6,0)*E30,0)</f>
        <v>#N/A</v>
      </c>
      <c r="L30" s="119" t="e">
        <f>ROUND(VLOOKUP(F30,'Sch C-3'!$C$8:$I$128,7,0)*E30,0)</f>
        <v>#N/A</v>
      </c>
    </row>
    <row r="31" spans="1:12" ht="15" customHeight="1" x14ac:dyDescent="0.2">
      <c r="A31" s="163" t="s">
        <v>685</v>
      </c>
      <c r="B31" s="160"/>
      <c r="C31" s="161"/>
      <c r="D31" s="161"/>
      <c r="E31" s="161"/>
      <c r="F31" s="859"/>
      <c r="G31" s="862"/>
      <c r="H31" s="161"/>
      <c r="I31" s="161"/>
      <c r="J31" s="161"/>
      <c r="K31" s="161"/>
      <c r="L31" s="162"/>
    </row>
    <row r="32" spans="1:12" ht="15" customHeight="1" x14ac:dyDescent="0.2">
      <c r="A32" s="164" t="s">
        <v>677</v>
      </c>
      <c r="B32" s="119">
        <f>'Sch C-4'!J7</f>
        <v>0</v>
      </c>
      <c r="C32" s="119">
        <f>'Sch D'!E33-'Sch D'!D33</f>
        <v>0</v>
      </c>
      <c r="D32" s="119">
        <f>'Sch D'!D33</f>
        <v>0</v>
      </c>
      <c r="E32" s="119">
        <f t="shared" si="0"/>
        <v>0</v>
      </c>
      <c r="F32" s="934"/>
      <c r="G32" s="860" t="e">
        <f>VLOOKUP(F32,'Sch C-3'!$C$8:$J$98,8,0)</f>
        <v>#N/A</v>
      </c>
      <c r="H32" s="119" t="e">
        <f>ROUND(VLOOKUP(F32,'Sch C-3'!$C$8:$I$128,3,0)*E32,0)</f>
        <v>#N/A</v>
      </c>
      <c r="I32" s="119" t="e">
        <f>ROUND(VLOOKUP(F32,'Sch C-3'!$C$8:$I$128,4,0)*E32,0)</f>
        <v>#N/A</v>
      </c>
      <c r="J32" s="119" t="e">
        <f>ROUND(VLOOKUP(F32,'Sch C-3'!$C$8:$I$128,5,0)*E32,0)</f>
        <v>#N/A</v>
      </c>
      <c r="K32" s="119" t="e">
        <f>ROUND(VLOOKUP(F32,'Sch C-3'!$C$8:$I$128,6,0)*E32,0)</f>
        <v>#N/A</v>
      </c>
      <c r="L32" s="119" t="e">
        <f>ROUND(VLOOKUP(F32,'Sch C-3'!$C$8:$I$128,7,0)*E32,0)</f>
        <v>#N/A</v>
      </c>
    </row>
    <row r="33" spans="1:12" ht="15" customHeight="1" x14ac:dyDescent="0.2">
      <c r="A33" s="164" t="s">
        <v>34</v>
      </c>
      <c r="B33" s="119">
        <f>'Sch C-4'!J8</f>
        <v>0</v>
      </c>
      <c r="C33" s="119">
        <f>'Sch D'!E34-'Sch D'!D34</f>
        <v>0</v>
      </c>
      <c r="D33" s="119">
        <f>'Sch D'!D34</f>
        <v>0</v>
      </c>
      <c r="E33" s="119">
        <f t="shared" si="0"/>
        <v>0</v>
      </c>
      <c r="F33" s="934"/>
      <c r="G33" s="860" t="e">
        <f>VLOOKUP(F33,'Sch C-3'!$C$8:$J$98,8,0)</f>
        <v>#N/A</v>
      </c>
      <c r="H33" s="119" t="e">
        <f>ROUND(VLOOKUP(F33,'Sch C-3'!$C$8:$I$128,3,0)*E33,0)</f>
        <v>#N/A</v>
      </c>
      <c r="I33" s="119" t="e">
        <f>ROUND(VLOOKUP(F33,'Sch C-3'!$C$8:$I$128,4,0)*E33,0)</f>
        <v>#N/A</v>
      </c>
      <c r="J33" s="119" t="e">
        <f>ROUND(VLOOKUP(F33,'Sch C-3'!$C$8:$I$128,5,0)*E33,0)</f>
        <v>#N/A</v>
      </c>
      <c r="K33" s="119" t="e">
        <f>ROUND(VLOOKUP(F33,'Sch C-3'!$C$8:$I$128,6,0)*E33,0)</f>
        <v>#N/A</v>
      </c>
      <c r="L33" s="119" t="e">
        <f>ROUND(VLOOKUP(F33,'Sch C-3'!$C$8:$I$128,7,0)*E33,0)</f>
        <v>#N/A</v>
      </c>
    </row>
    <row r="34" spans="1:12" ht="15" customHeight="1" x14ac:dyDescent="0.2">
      <c r="A34" s="164" t="s">
        <v>678</v>
      </c>
      <c r="B34" s="119">
        <f>'Sch C-4'!J50</f>
        <v>0</v>
      </c>
      <c r="C34" s="119">
        <f>'Sch D'!E35-'Sch D'!D35</f>
        <v>0</v>
      </c>
      <c r="D34" s="119">
        <f>'Sch D'!D35</f>
        <v>0</v>
      </c>
      <c r="E34" s="119">
        <f t="shared" si="0"/>
        <v>0</v>
      </c>
      <c r="F34" s="934"/>
      <c r="G34" s="860" t="e">
        <f>VLOOKUP(F34,'Sch C-3'!$C$8:$J$98,8,0)</f>
        <v>#N/A</v>
      </c>
      <c r="H34" s="119" t="e">
        <f>ROUND(VLOOKUP(F34,'Sch C-3'!$C$8:$I$128,3,0)*E34,0)</f>
        <v>#N/A</v>
      </c>
      <c r="I34" s="119" t="e">
        <f>ROUND(VLOOKUP(F34,'Sch C-3'!$C$8:$I$128,4,0)*E34,0)</f>
        <v>#N/A</v>
      </c>
      <c r="J34" s="119" t="e">
        <f>ROUND(VLOOKUP(F34,'Sch C-3'!$C$8:$I$128,5,0)*E34,0)</f>
        <v>#N/A</v>
      </c>
      <c r="K34" s="119" t="e">
        <f>ROUND(VLOOKUP(F34,'Sch C-3'!$C$8:$I$128,6,0)*E34,0)</f>
        <v>#N/A</v>
      </c>
      <c r="L34" s="119" t="e">
        <f>ROUND(VLOOKUP(F34,'Sch C-3'!$C$8:$I$128,7,0)*E34,0)</f>
        <v>#N/A</v>
      </c>
    </row>
    <row r="35" spans="1:12" ht="15" customHeight="1" x14ac:dyDescent="0.2">
      <c r="A35" s="159" t="s">
        <v>686</v>
      </c>
      <c r="B35" s="160"/>
      <c r="C35" s="161"/>
      <c r="D35" s="161"/>
      <c r="E35" s="161"/>
      <c r="F35" s="859"/>
      <c r="G35" s="862"/>
      <c r="H35" s="161"/>
      <c r="I35" s="161"/>
      <c r="J35" s="161"/>
      <c r="K35" s="161"/>
      <c r="L35" s="162"/>
    </row>
    <row r="36" spans="1:12" ht="15" customHeight="1" x14ac:dyDescent="0.2">
      <c r="A36" s="163" t="s">
        <v>687</v>
      </c>
      <c r="B36" s="160"/>
      <c r="C36" s="161"/>
      <c r="D36" s="161"/>
      <c r="E36" s="161"/>
      <c r="F36" s="859"/>
      <c r="G36" s="862"/>
      <c r="H36" s="161"/>
      <c r="I36" s="161"/>
      <c r="J36" s="161"/>
      <c r="K36" s="161"/>
      <c r="L36" s="162"/>
    </row>
    <row r="37" spans="1:12" ht="15" customHeight="1" x14ac:dyDescent="0.2">
      <c r="A37" s="164" t="s">
        <v>677</v>
      </c>
      <c r="B37" s="119">
        <f>'Sch C-4'!K7</f>
        <v>0</v>
      </c>
      <c r="C37" s="119">
        <f>'Sch D'!E38-'Sch D'!D38</f>
        <v>0</v>
      </c>
      <c r="D37" s="119">
        <f>'Sch D'!D38</f>
        <v>0</v>
      </c>
      <c r="E37" s="119">
        <f>SUM(B37:D37)</f>
        <v>0</v>
      </c>
      <c r="F37" s="882">
        <v>15</v>
      </c>
      <c r="G37" s="860" t="str">
        <f>VLOOKUP(F37,'Sch C-3'!$C$8:$J$98,8,0)</f>
        <v>Admin Salaries</v>
      </c>
      <c r="H37" s="119">
        <f>VLOOKUP(F37,'Sch C-3'!$C$8:$I$98,3,0)*E37</f>
        <v>0</v>
      </c>
      <c r="I37" s="119">
        <f>VLOOKUP(F37,'Sch C-3'!$C$8:$I$98,4,0)*E37</f>
        <v>0</v>
      </c>
      <c r="J37" s="119">
        <f>VLOOKUP(F37,'Sch C-3'!$C$8:$I$98,5,0)*E37</f>
        <v>0</v>
      </c>
      <c r="K37" s="119">
        <f>VLOOKUP(F37,'Sch C-3'!$C$8:$I$98,6,0)*E37</f>
        <v>0</v>
      </c>
      <c r="L37" s="119">
        <f>VLOOKUP(F37,'Sch C-3'!$C$8:$I$98,7,0)*E37</f>
        <v>0</v>
      </c>
    </row>
    <row r="38" spans="1:12" ht="15" customHeight="1" x14ac:dyDescent="0.2">
      <c r="A38" s="164" t="s">
        <v>34</v>
      </c>
      <c r="B38" s="119">
        <f>'Sch C-4'!K8</f>
        <v>0</v>
      </c>
      <c r="C38" s="119">
        <f>'Sch D'!E39-'Sch D'!D39</f>
        <v>0</v>
      </c>
      <c r="D38" s="119">
        <f>'Sch D'!D39</f>
        <v>0</v>
      </c>
      <c r="E38" s="119">
        <f>SUM(B38:D38)</f>
        <v>0</v>
      </c>
      <c r="F38" s="882">
        <v>16</v>
      </c>
      <c r="G38" s="860" t="str">
        <f>VLOOKUP(F38,'Sch C-3'!$C$8:$J$98,8,0)</f>
        <v>Admin Fringes</v>
      </c>
      <c r="H38" s="119">
        <f>VLOOKUP(F38,'Sch C-3'!$C$8:$I$98,3,0)*E38</f>
        <v>0</v>
      </c>
      <c r="I38" s="119">
        <f>VLOOKUP(F38,'Sch C-3'!$C$8:$I$98,4,0)*E38</f>
        <v>0</v>
      </c>
      <c r="J38" s="119">
        <f>VLOOKUP(F38,'Sch C-3'!$C$8:$I$98,5,0)*E38</f>
        <v>0</v>
      </c>
      <c r="K38" s="119">
        <f>VLOOKUP(F38,'Sch C-3'!$C$8:$I$98,6,0)*E38</f>
        <v>0</v>
      </c>
      <c r="L38" s="119">
        <f>VLOOKUP(F38,'Sch C-3'!$C$8:$I$98,7,0)*E38</f>
        <v>0</v>
      </c>
    </row>
    <row r="39" spans="1:12" ht="15" customHeight="1" x14ac:dyDescent="0.2">
      <c r="A39" s="164" t="s">
        <v>688</v>
      </c>
      <c r="B39" s="119">
        <f>'Sch C-4'!K12</f>
        <v>0</v>
      </c>
      <c r="C39" s="119">
        <f>'Sch D'!E40-'Sch D'!D40</f>
        <v>0</v>
      </c>
      <c r="D39" s="119">
        <f>'Sch D'!D40</f>
        <v>0</v>
      </c>
      <c r="E39" s="119">
        <f>SUM(B39:D39)</f>
        <v>0</v>
      </c>
      <c r="F39" s="882">
        <v>17</v>
      </c>
      <c r="G39" s="860" t="str">
        <f>VLOOKUP(F39,'Sch C-3'!$C$8:$J$98,8,0)</f>
        <v>Malpractice</v>
      </c>
      <c r="H39" s="119">
        <f>VLOOKUP(F39,'Sch C-3'!$C$8:$I$98,3,0)*E39</f>
        <v>0</v>
      </c>
      <c r="I39" s="119">
        <f>VLOOKUP(F39,'Sch C-3'!$C$8:$I$98,4,0)*E39</f>
        <v>0</v>
      </c>
      <c r="J39" s="119">
        <f>VLOOKUP(F39,'Sch C-3'!$C$8:$I$98,5,0)*E39</f>
        <v>0</v>
      </c>
      <c r="K39" s="119">
        <f>VLOOKUP(F39,'Sch C-3'!$C$8:$I$98,6,0)*E39</f>
        <v>0</v>
      </c>
      <c r="L39" s="119">
        <f>VLOOKUP(F39,'Sch C-3'!$C$8:$I$98,7,0)*E39</f>
        <v>0</v>
      </c>
    </row>
    <row r="40" spans="1:12" ht="15" customHeight="1" x14ac:dyDescent="0.2">
      <c r="A40" s="164" t="s">
        <v>678</v>
      </c>
      <c r="B40" s="119">
        <f>'Sch C-4'!K50</f>
        <v>0</v>
      </c>
      <c r="C40" s="119">
        <f>'Sch D'!E41-'Sch D'!D41</f>
        <v>0</v>
      </c>
      <c r="D40" s="119">
        <f>'Sch D'!D41</f>
        <v>0</v>
      </c>
      <c r="E40" s="119">
        <f>SUM(B40:D40)</f>
        <v>0</v>
      </c>
      <c r="F40" s="882">
        <v>18</v>
      </c>
      <c r="G40" s="860" t="str">
        <f>VLOOKUP(F40,'Sch C-3'!$C$8:$J$98,8,0)</f>
        <v>Admin Other</v>
      </c>
      <c r="H40" s="119">
        <f>VLOOKUP(F40,'Sch C-3'!$C$8:$I$98,3,0)*E40</f>
        <v>0</v>
      </c>
      <c r="I40" s="119">
        <f>VLOOKUP(F40,'Sch C-3'!$C$8:$I$98,4,0)*E40</f>
        <v>0</v>
      </c>
      <c r="J40" s="119">
        <f>VLOOKUP(F40,'Sch C-3'!$C$8:$I$98,5,0)*E40</f>
        <v>0</v>
      </c>
      <c r="K40" s="119">
        <f>VLOOKUP(F40,'Sch C-3'!$C$8:$I$98,6,0)*E40</f>
        <v>0</v>
      </c>
      <c r="L40" s="119">
        <f>VLOOKUP(F40,'Sch C-3'!$C$8:$I$98,7,0)*E40</f>
        <v>0</v>
      </c>
    </row>
    <row r="41" spans="1:12" ht="15" customHeight="1" x14ac:dyDescent="0.2">
      <c r="A41" s="163" t="s">
        <v>689</v>
      </c>
      <c r="B41" s="160"/>
      <c r="C41" s="161"/>
      <c r="D41" s="161"/>
      <c r="E41" s="161"/>
      <c r="F41" s="859"/>
      <c r="G41" s="862"/>
      <c r="H41" s="161"/>
      <c r="I41" s="161"/>
      <c r="J41" s="161"/>
      <c r="K41" s="161"/>
      <c r="L41" s="162"/>
    </row>
    <row r="42" spans="1:12" ht="15" customHeight="1" x14ac:dyDescent="0.2">
      <c r="A42" s="164" t="s">
        <v>677</v>
      </c>
      <c r="B42" s="119">
        <f>'Sch C-4'!L7</f>
        <v>0</v>
      </c>
      <c r="C42" s="119">
        <f>'Sch D'!E43-'Sch D'!D43</f>
        <v>0</v>
      </c>
      <c r="D42" s="119">
        <f>'Sch D'!D43</f>
        <v>0</v>
      </c>
      <c r="E42" s="119">
        <f>SUM(B42:D42)</f>
        <v>0</v>
      </c>
      <c r="F42" s="934"/>
      <c r="G42" s="860" t="e">
        <f>VLOOKUP(F42,'Sch C-3'!$C$8:$J$98,8,0)</f>
        <v>#N/A</v>
      </c>
      <c r="H42" s="119" t="e">
        <f>ROUND(VLOOKUP(F42,'Sch C-3'!$C$8:$I$128,3,0)*E42,0)</f>
        <v>#N/A</v>
      </c>
      <c r="I42" s="119" t="e">
        <f>ROUND(VLOOKUP(F42,'Sch C-3'!$C$8:$I$128,4,0)*E42,0)</f>
        <v>#N/A</v>
      </c>
      <c r="J42" s="119" t="e">
        <f>ROUND(VLOOKUP(F42,'Sch C-3'!$C$8:$I$128,5,0)*E42,0)</f>
        <v>#N/A</v>
      </c>
      <c r="K42" s="119" t="e">
        <f>ROUND(VLOOKUP(F42,'Sch C-3'!$C$8:$I$128,6,0)*E42,0)</f>
        <v>#N/A</v>
      </c>
      <c r="L42" s="119" t="e">
        <f>ROUND(VLOOKUP(F42,'Sch C-3'!$C$8:$I$128,7,0)*E42,0)</f>
        <v>#N/A</v>
      </c>
    </row>
    <row r="43" spans="1:12" ht="15" customHeight="1" x14ac:dyDescent="0.2">
      <c r="A43" s="164" t="s">
        <v>34</v>
      </c>
      <c r="B43" s="119">
        <f>'Sch C-4'!L8</f>
        <v>0</v>
      </c>
      <c r="C43" s="119">
        <f>'Sch D'!E44-'Sch D'!D44</f>
        <v>0</v>
      </c>
      <c r="D43" s="119">
        <f>'Sch D'!D44</f>
        <v>0</v>
      </c>
      <c r="E43" s="119">
        <f>SUM(B43:D43)</f>
        <v>0</v>
      </c>
      <c r="F43" s="934"/>
      <c r="G43" s="860" t="e">
        <f>VLOOKUP(F43,'Sch C-3'!$C$8:$J$98,8,0)</f>
        <v>#N/A</v>
      </c>
      <c r="H43" s="119" t="e">
        <f>ROUND(VLOOKUP(F43,'Sch C-3'!$C$8:$I$128,3,0)*E43,0)</f>
        <v>#N/A</v>
      </c>
      <c r="I43" s="119" t="e">
        <f>ROUND(VLOOKUP(F43,'Sch C-3'!$C$8:$I$128,4,0)*E43,0)</f>
        <v>#N/A</v>
      </c>
      <c r="J43" s="119" t="e">
        <f>ROUND(VLOOKUP(F43,'Sch C-3'!$C$8:$I$128,5,0)*E43,0)</f>
        <v>#N/A</v>
      </c>
      <c r="K43" s="119" t="e">
        <f>ROUND(VLOOKUP(F43,'Sch C-3'!$C$8:$I$128,6,0)*E43,0)</f>
        <v>#N/A</v>
      </c>
      <c r="L43" s="119" t="e">
        <f>ROUND(VLOOKUP(F43,'Sch C-3'!$C$8:$I$128,7,0)*E43,0)</f>
        <v>#N/A</v>
      </c>
    </row>
    <row r="44" spans="1:12" ht="15" customHeight="1" x14ac:dyDescent="0.2">
      <c r="A44" s="164" t="s">
        <v>678</v>
      </c>
      <c r="B44" s="119">
        <f>'Sch C-4'!L50</f>
        <v>0</v>
      </c>
      <c r="C44" s="119">
        <f>'Sch D'!E45-'Sch D'!D45</f>
        <v>0</v>
      </c>
      <c r="D44" s="119">
        <f>'Sch D'!D45</f>
        <v>0</v>
      </c>
      <c r="E44" s="119">
        <f>SUM(B44:D44)</f>
        <v>0</v>
      </c>
      <c r="F44" s="934"/>
      <c r="G44" s="860" t="e">
        <f>VLOOKUP(F44,'Sch C-3'!$C$8:$J$98,8,0)</f>
        <v>#N/A</v>
      </c>
      <c r="H44" s="119" t="e">
        <f>ROUND(VLOOKUP(F44,'Sch C-3'!$C$8:$I$128,3,0)*E44,0)</f>
        <v>#N/A</v>
      </c>
      <c r="I44" s="119" t="e">
        <f>ROUND(VLOOKUP(F44,'Sch C-3'!$C$8:$I$128,4,0)*E44,0)</f>
        <v>#N/A</v>
      </c>
      <c r="J44" s="119" t="e">
        <f>ROUND(VLOOKUP(F44,'Sch C-3'!$C$8:$I$128,5,0)*E44,0)</f>
        <v>#N/A</v>
      </c>
      <c r="K44" s="119" t="e">
        <f>ROUND(VLOOKUP(F44,'Sch C-3'!$C$8:$I$128,6,0)*E44,0)</f>
        <v>#N/A</v>
      </c>
      <c r="L44" s="119" t="e">
        <f>ROUND(VLOOKUP(F44,'Sch C-3'!$C$8:$I$128,7,0)*E44,0)</f>
        <v>#N/A</v>
      </c>
    </row>
    <row r="45" spans="1:12" ht="15" customHeight="1" x14ac:dyDescent="0.2">
      <c r="A45" s="163" t="s">
        <v>690</v>
      </c>
      <c r="B45" s="160"/>
      <c r="C45" s="161"/>
      <c r="D45" s="161"/>
      <c r="E45" s="161"/>
      <c r="F45" s="859"/>
      <c r="G45" s="862"/>
      <c r="H45" s="161"/>
      <c r="I45" s="161"/>
      <c r="J45" s="161"/>
      <c r="K45" s="161"/>
      <c r="L45" s="162"/>
    </row>
    <row r="46" spans="1:12" ht="15" customHeight="1" x14ac:dyDescent="0.2">
      <c r="A46" s="164" t="s">
        <v>678</v>
      </c>
      <c r="B46" s="119">
        <f>'Sch C-4'!M51</f>
        <v>0</v>
      </c>
      <c r="C46" s="119">
        <f>'Sch D'!E47-'Sch D'!D47</f>
        <v>0</v>
      </c>
      <c r="D46" s="119">
        <f>'Sch D'!D47</f>
        <v>0</v>
      </c>
      <c r="E46" s="119">
        <f>SUM(B46:D46)</f>
        <v>0</v>
      </c>
      <c r="F46" s="934"/>
      <c r="G46" s="860" t="e">
        <f>VLOOKUP(F46,'Sch C-3'!$C$8:$J$98,8,0)</f>
        <v>#N/A</v>
      </c>
      <c r="H46" s="119" t="e">
        <f>ROUND(VLOOKUP(F46,'Sch C-3'!$C$8:$I$128,3,0)*E46,0)</f>
        <v>#N/A</v>
      </c>
      <c r="I46" s="119" t="e">
        <f>ROUND(VLOOKUP(F46,'Sch C-3'!$C$8:$I$128,4,0)*E46,0)</f>
        <v>#N/A</v>
      </c>
      <c r="J46" s="119" t="e">
        <f>ROUND(VLOOKUP(F46,'Sch C-3'!$C$8:$I$128,5,0)*E46,0)</f>
        <v>#N/A</v>
      </c>
      <c r="K46" s="119" t="e">
        <f>ROUND(VLOOKUP(F46,'Sch C-3'!$C$8:$I$128,6,0)*E46,0)</f>
        <v>#N/A</v>
      </c>
      <c r="L46" s="119" t="e">
        <f>ROUND(VLOOKUP(F46,'Sch C-3'!$C$8:$I$128,7,0)*E46,0)</f>
        <v>#N/A</v>
      </c>
    </row>
    <row r="47" spans="1:12" ht="15" customHeight="1" x14ac:dyDescent="0.2">
      <c r="A47" s="163" t="s">
        <v>691</v>
      </c>
      <c r="B47" s="160"/>
      <c r="C47" s="161"/>
      <c r="D47" s="161"/>
      <c r="E47" s="161"/>
      <c r="F47" s="859"/>
      <c r="G47" s="862"/>
      <c r="H47" s="161"/>
      <c r="I47" s="161"/>
      <c r="J47" s="161"/>
      <c r="K47" s="161"/>
      <c r="L47" s="162"/>
    </row>
    <row r="48" spans="1:12" ht="15" customHeight="1" x14ac:dyDescent="0.2">
      <c r="A48" s="164" t="s">
        <v>677</v>
      </c>
      <c r="B48" s="119">
        <f>'Sch C-4'!N7</f>
        <v>0</v>
      </c>
      <c r="C48" s="119">
        <f>'Sch D'!E49-'Sch D'!D49</f>
        <v>0</v>
      </c>
      <c r="D48" s="119">
        <f>'Sch D'!D49</f>
        <v>0</v>
      </c>
      <c r="E48" s="119">
        <f>SUM(B48:D48)</f>
        <v>0</v>
      </c>
      <c r="F48" s="934"/>
      <c r="G48" s="860" t="e">
        <f>VLOOKUP(F48,'Sch C-3'!$C$8:$J$98,8,0)</f>
        <v>#N/A</v>
      </c>
      <c r="H48" s="119" t="e">
        <f>ROUND(VLOOKUP(F48,'Sch C-3'!$C$8:$I$128,3,0)*E48,0)</f>
        <v>#N/A</v>
      </c>
      <c r="I48" s="119" t="e">
        <f>ROUND(VLOOKUP(F48,'Sch C-3'!$C$8:$I$128,4,0)*E48,0)</f>
        <v>#N/A</v>
      </c>
      <c r="J48" s="119" t="e">
        <f>ROUND(VLOOKUP(F48,'Sch C-3'!$C$8:$I$128,5,0)*E48,0)</f>
        <v>#N/A</v>
      </c>
      <c r="K48" s="119" t="e">
        <f>ROUND(VLOOKUP(F48,'Sch C-3'!$C$8:$I$128,6,0)*E48,0)</f>
        <v>#N/A</v>
      </c>
      <c r="L48" s="119" t="e">
        <f>ROUND(VLOOKUP(F48,'Sch C-3'!$C$8:$I$128,7,0)*E48,0)</f>
        <v>#N/A</v>
      </c>
    </row>
    <row r="49" spans="1:12" ht="15" customHeight="1" x14ac:dyDescent="0.2">
      <c r="A49" s="164" t="s">
        <v>34</v>
      </c>
      <c r="B49" s="119">
        <f>'Sch C-4'!N8</f>
        <v>0</v>
      </c>
      <c r="C49" s="119">
        <f>'Sch D'!E50-'Sch D'!D50</f>
        <v>0</v>
      </c>
      <c r="D49" s="119">
        <f>'Sch D'!D50</f>
        <v>0</v>
      </c>
      <c r="E49" s="119">
        <f>SUM(B49:D49)</f>
        <v>0</v>
      </c>
      <c r="F49" s="934"/>
      <c r="G49" s="860" t="e">
        <f>VLOOKUP(F49,'Sch C-3'!$C$8:$J$98,8,0)</f>
        <v>#N/A</v>
      </c>
      <c r="H49" s="119" t="e">
        <f>ROUND(VLOOKUP(F49,'Sch C-3'!$C$8:$I$128,3,0)*E49,0)</f>
        <v>#N/A</v>
      </c>
      <c r="I49" s="119" t="e">
        <f>ROUND(VLOOKUP(F49,'Sch C-3'!$C$8:$I$128,4,0)*E49,0)</f>
        <v>#N/A</v>
      </c>
      <c r="J49" s="119" t="e">
        <f>ROUND(VLOOKUP(F49,'Sch C-3'!$C$8:$I$128,5,0)*E49,0)</f>
        <v>#N/A</v>
      </c>
      <c r="K49" s="119" t="e">
        <f>ROUND(VLOOKUP(F49,'Sch C-3'!$C$8:$I$128,6,0)*E49,0)</f>
        <v>#N/A</v>
      </c>
      <c r="L49" s="119" t="e">
        <f>ROUND(VLOOKUP(F49,'Sch C-3'!$C$8:$I$128,7,0)*E49,0)</f>
        <v>#N/A</v>
      </c>
    </row>
    <row r="50" spans="1:12" ht="15" customHeight="1" x14ac:dyDescent="0.2">
      <c r="A50" s="164" t="s">
        <v>692</v>
      </c>
      <c r="B50" s="119">
        <f>'Sch C-4'!N13</f>
        <v>0</v>
      </c>
      <c r="C50" s="119">
        <f>'Sch D'!E51-'Sch D'!D51</f>
        <v>0</v>
      </c>
      <c r="D50" s="119">
        <f>'Sch D'!D51</f>
        <v>0</v>
      </c>
      <c r="E50" s="119">
        <f>SUM(B50:D50)</f>
        <v>0</v>
      </c>
      <c r="F50" s="934"/>
      <c r="G50" s="860" t="e">
        <f>VLOOKUP(F50,'Sch C-3'!$C$8:$J$98,8,0)</f>
        <v>#N/A</v>
      </c>
      <c r="H50" s="119" t="e">
        <f>ROUND(VLOOKUP(F50,'Sch C-3'!$C$8:$I$128,3,0)*E50,0)</f>
        <v>#N/A</v>
      </c>
      <c r="I50" s="119" t="e">
        <f>ROUND(VLOOKUP(F50,'Sch C-3'!$C$8:$I$128,4,0)*E50,0)</f>
        <v>#N/A</v>
      </c>
      <c r="J50" s="119" t="e">
        <f>ROUND(VLOOKUP(F50,'Sch C-3'!$C$8:$I$128,5,0)*E50,0)</f>
        <v>#N/A</v>
      </c>
      <c r="K50" s="119" t="e">
        <f>ROUND(VLOOKUP(F50,'Sch C-3'!$C$8:$I$128,6,0)*E50,0)</f>
        <v>#N/A</v>
      </c>
      <c r="L50" s="119" t="e">
        <f>ROUND(VLOOKUP(F50,'Sch C-3'!$C$8:$I$128,7,0)*E50,0)</f>
        <v>#N/A</v>
      </c>
    </row>
    <row r="51" spans="1:12" ht="15" customHeight="1" x14ac:dyDescent="0.2">
      <c r="A51" s="164" t="s">
        <v>678</v>
      </c>
      <c r="B51" s="119">
        <f>'Sch C-4'!N50</f>
        <v>0</v>
      </c>
      <c r="C51" s="119">
        <f>'Sch D'!E52-'Sch D'!D52</f>
        <v>0</v>
      </c>
      <c r="D51" s="119">
        <f>'Sch D'!D52</f>
        <v>0</v>
      </c>
      <c r="E51" s="119">
        <f>SUM(B51:D51)</f>
        <v>0</v>
      </c>
      <c r="F51" s="934"/>
      <c r="G51" s="860" t="e">
        <f>VLOOKUP(F51,'Sch C-3'!$C$8:$J$98,8,0)</f>
        <v>#N/A</v>
      </c>
      <c r="H51" s="119" t="e">
        <f>ROUND(VLOOKUP(F51,'Sch C-3'!$C$8:$I$128,3,0)*E51,0)</f>
        <v>#N/A</v>
      </c>
      <c r="I51" s="119" t="e">
        <f>ROUND(VLOOKUP(F51,'Sch C-3'!$C$8:$I$128,4,0)*E51,0)</f>
        <v>#N/A</v>
      </c>
      <c r="J51" s="119" t="e">
        <f>ROUND(VLOOKUP(F51,'Sch C-3'!$C$8:$I$128,5,0)*E51,0)</f>
        <v>#N/A</v>
      </c>
      <c r="K51" s="119" t="e">
        <f>ROUND(VLOOKUP(F51,'Sch C-3'!$C$8:$I$128,6,0)*E51,0)</f>
        <v>#N/A</v>
      </c>
      <c r="L51" s="119" t="e">
        <f>ROUND(VLOOKUP(F51,'Sch C-3'!$C$8:$I$128,7,0)*E51,0)</f>
        <v>#N/A</v>
      </c>
    </row>
    <row r="52" spans="1:12" ht="15" customHeight="1" x14ac:dyDescent="0.2">
      <c r="A52" s="163" t="s">
        <v>693</v>
      </c>
      <c r="B52" s="160"/>
      <c r="C52" s="161"/>
      <c r="D52" s="161"/>
      <c r="E52" s="161"/>
      <c r="F52" s="859"/>
      <c r="G52" s="862"/>
      <c r="H52" s="161"/>
      <c r="I52" s="161"/>
      <c r="J52" s="161"/>
      <c r="K52" s="161"/>
      <c r="L52" s="162"/>
    </row>
    <row r="53" spans="1:12" ht="15" customHeight="1" x14ac:dyDescent="0.2">
      <c r="A53" s="164" t="s">
        <v>677</v>
      </c>
      <c r="B53" s="119">
        <f>'Sch C-4'!O7</f>
        <v>0</v>
      </c>
      <c r="C53" s="119">
        <f>'Sch D'!E54-'Sch D'!D54</f>
        <v>0</v>
      </c>
      <c r="D53" s="119">
        <f>'Sch D'!D54</f>
        <v>0</v>
      </c>
      <c r="E53" s="119">
        <f>SUM(B53:D53)</f>
        <v>0</v>
      </c>
      <c r="F53" s="934"/>
      <c r="G53" s="860" t="e">
        <f>VLOOKUP(F53,'Sch C-3'!$C$8:$J$98,8,0)</f>
        <v>#N/A</v>
      </c>
      <c r="H53" s="119" t="e">
        <f>ROUND(VLOOKUP(F53,'Sch C-3'!$C$8:$I$128,3,0)*E53,0)</f>
        <v>#N/A</v>
      </c>
      <c r="I53" s="119" t="e">
        <f>ROUND(VLOOKUP(F53,'Sch C-3'!$C$8:$I$128,4,0)*E53,0)</f>
        <v>#N/A</v>
      </c>
      <c r="J53" s="119" t="e">
        <f>ROUND(VLOOKUP(F53,'Sch C-3'!$C$8:$I$128,5,0)*E53,0)</f>
        <v>#N/A</v>
      </c>
      <c r="K53" s="119" t="e">
        <f>ROUND(VLOOKUP(F53,'Sch C-3'!$C$8:$I$128,6,0)*E53,0)</f>
        <v>#N/A</v>
      </c>
      <c r="L53" s="119" t="e">
        <f>ROUND(VLOOKUP(F53,'Sch C-3'!$C$8:$I$128,7,0)*E53,0)</f>
        <v>#N/A</v>
      </c>
    </row>
    <row r="54" spans="1:12" ht="15" customHeight="1" x14ac:dyDescent="0.2">
      <c r="A54" s="164" t="s">
        <v>34</v>
      </c>
      <c r="B54" s="119">
        <f>'Sch C-4'!O8</f>
        <v>0</v>
      </c>
      <c r="C54" s="119">
        <f>'Sch D'!E55-'Sch D'!D55</f>
        <v>0</v>
      </c>
      <c r="D54" s="119">
        <f>'Sch D'!D55</f>
        <v>0</v>
      </c>
      <c r="E54" s="119">
        <f>SUM(B54:D54)</f>
        <v>0</v>
      </c>
      <c r="F54" s="934"/>
      <c r="G54" s="860" t="e">
        <f>VLOOKUP(F54,'Sch C-3'!$C$8:$J$98,8,0)</f>
        <v>#N/A</v>
      </c>
      <c r="H54" s="119" t="e">
        <f>ROUND(VLOOKUP(F54,'Sch C-3'!$C$8:$I$128,3,0)*E54,0)</f>
        <v>#N/A</v>
      </c>
      <c r="I54" s="119" t="e">
        <f>ROUND(VLOOKUP(F54,'Sch C-3'!$C$8:$I$128,4,0)*E54,0)</f>
        <v>#N/A</v>
      </c>
      <c r="J54" s="119" t="e">
        <f>ROUND(VLOOKUP(F54,'Sch C-3'!$C$8:$I$128,5,0)*E54,0)</f>
        <v>#N/A</v>
      </c>
      <c r="K54" s="119" t="e">
        <f>ROUND(VLOOKUP(F54,'Sch C-3'!$C$8:$I$128,6,0)*E54,0)</f>
        <v>#N/A</v>
      </c>
      <c r="L54" s="119" t="e">
        <f>ROUND(VLOOKUP(F54,'Sch C-3'!$C$8:$I$128,7,0)*E54,0)</f>
        <v>#N/A</v>
      </c>
    </row>
    <row r="55" spans="1:12" ht="15" customHeight="1" x14ac:dyDescent="0.2">
      <c r="A55" s="164" t="s">
        <v>678</v>
      </c>
      <c r="B55" s="119">
        <f>'Sch C-4'!O50</f>
        <v>0</v>
      </c>
      <c r="C55" s="119">
        <f>'Sch D'!E56-'Sch D'!D56</f>
        <v>0</v>
      </c>
      <c r="D55" s="119">
        <f>'Sch D'!D56</f>
        <v>0</v>
      </c>
      <c r="E55" s="119">
        <f>SUM(B55:D55)</f>
        <v>0</v>
      </c>
      <c r="F55" s="934"/>
      <c r="G55" s="860" t="e">
        <f>VLOOKUP(F55,'Sch C-3'!$C$8:$J$98,8,0)</f>
        <v>#N/A</v>
      </c>
      <c r="H55" s="119" t="e">
        <f>ROUND(VLOOKUP(F55,'Sch C-3'!$C$8:$I$128,3,0)*E55,0)</f>
        <v>#N/A</v>
      </c>
      <c r="I55" s="119" t="e">
        <f>ROUND(VLOOKUP(F55,'Sch C-3'!$C$8:$I$128,4,0)*E55,0)</f>
        <v>#N/A</v>
      </c>
      <c r="J55" s="119" t="e">
        <f>ROUND(VLOOKUP(F55,'Sch C-3'!$C$8:$I$128,5,0)*E55,0)</f>
        <v>#N/A</v>
      </c>
      <c r="K55" s="119" t="e">
        <f>ROUND(VLOOKUP(F55,'Sch C-3'!$C$8:$I$128,6,0)*E55,0)</f>
        <v>#N/A</v>
      </c>
      <c r="L55" s="119" t="e">
        <f>ROUND(VLOOKUP(F55,'Sch C-3'!$C$8:$I$128,7,0)*E55,0)</f>
        <v>#N/A</v>
      </c>
    </row>
    <row r="56" spans="1:12" ht="15" customHeight="1" x14ac:dyDescent="0.2">
      <c r="A56" s="163" t="s">
        <v>694</v>
      </c>
      <c r="B56" s="160"/>
      <c r="C56" s="161"/>
      <c r="D56" s="161"/>
      <c r="E56" s="161"/>
      <c r="F56" s="859"/>
      <c r="G56" s="862"/>
      <c r="H56" s="161"/>
      <c r="I56" s="161"/>
      <c r="J56" s="161"/>
      <c r="K56" s="161"/>
      <c r="L56" s="162"/>
    </row>
    <row r="57" spans="1:12" ht="15" customHeight="1" x14ac:dyDescent="0.2">
      <c r="A57" s="164" t="s">
        <v>677</v>
      </c>
      <c r="B57" s="119">
        <f>'Sch C-4'!P7</f>
        <v>0</v>
      </c>
      <c r="C57" s="119">
        <f>'Sch D'!E58-'Sch D'!D58</f>
        <v>0</v>
      </c>
      <c r="D57" s="119">
        <f>'Sch D'!D58</f>
        <v>0</v>
      </c>
      <c r="E57" s="119">
        <f>SUM(B57:D57)</f>
        <v>0</v>
      </c>
      <c r="F57" s="934"/>
      <c r="G57" s="860" t="e">
        <f>VLOOKUP(F57,'Sch C-3'!$C$8:$J$98,8,0)</f>
        <v>#N/A</v>
      </c>
      <c r="H57" s="119" t="e">
        <f>ROUND(VLOOKUP(F57,'Sch C-3'!$C$8:$I$128,3,0)*E57,0)</f>
        <v>#N/A</v>
      </c>
      <c r="I57" s="119" t="e">
        <f>ROUND(VLOOKUP(F57,'Sch C-3'!$C$8:$I$128,4,0)*E57,0)</f>
        <v>#N/A</v>
      </c>
      <c r="J57" s="119" t="e">
        <f>ROUND(VLOOKUP(F57,'Sch C-3'!$C$8:$I$128,5,0)*E57,0)</f>
        <v>#N/A</v>
      </c>
      <c r="K57" s="119" t="e">
        <f>ROUND(VLOOKUP(F57,'Sch C-3'!$C$8:$I$128,6,0)*E57,0)</f>
        <v>#N/A</v>
      </c>
      <c r="L57" s="119" t="e">
        <f>ROUND(VLOOKUP(F57,'Sch C-3'!$C$8:$I$128,7,0)*E57,0)</f>
        <v>#N/A</v>
      </c>
    </row>
    <row r="58" spans="1:12" ht="15" customHeight="1" x14ac:dyDescent="0.2">
      <c r="A58" s="164" t="s">
        <v>34</v>
      </c>
      <c r="B58" s="119">
        <f>'Sch C-4'!P8</f>
        <v>0</v>
      </c>
      <c r="C58" s="119">
        <f>'Sch D'!E59-'Sch D'!D59</f>
        <v>0</v>
      </c>
      <c r="D58" s="119">
        <f>'Sch D'!D59</f>
        <v>0</v>
      </c>
      <c r="E58" s="119">
        <f>SUM(B58:D58)</f>
        <v>0</v>
      </c>
      <c r="F58" s="934"/>
      <c r="G58" s="860" t="e">
        <f>VLOOKUP(F58,'Sch C-3'!$C$8:$J$98,8,0)</f>
        <v>#N/A</v>
      </c>
      <c r="H58" s="119" t="e">
        <f>ROUND(VLOOKUP(F58,'Sch C-3'!$C$8:$I$128,3,0)*E58,0)</f>
        <v>#N/A</v>
      </c>
      <c r="I58" s="119" t="e">
        <f>ROUND(VLOOKUP(F58,'Sch C-3'!$C$8:$I$128,4,0)*E58,0)</f>
        <v>#N/A</v>
      </c>
      <c r="J58" s="119" t="e">
        <f>ROUND(VLOOKUP(F58,'Sch C-3'!$C$8:$I$128,5,0)*E58,0)</f>
        <v>#N/A</v>
      </c>
      <c r="K58" s="119" t="e">
        <f>ROUND(VLOOKUP(F58,'Sch C-3'!$C$8:$I$128,6,0)*E58,0)</f>
        <v>#N/A</v>
      </c>
      <c r="L58" s="119" t="e">
        <f>ROUND(VLOOKUP(F58,'Sch C-3'!$C$8:$I$128,7,0)*E58,0)</f>
        <v>#N/A</v>
      </c>
    </row>
    <row r="59" spans="1:12" ht="15" customHeight="1" x14ac:dyDescent="0.2">
      <c r="A59" s="164" t="s">
        <v>678</v>
      </c>
      <c r="B59" s="119">
        <f>'Sch C-4'!P50</f>
        <v>0</v>
      </c>
      <c r="C59" s="119">
        <f>'Sch D'!E60-'Sch D'!D60</f>
        <v>0</v>
      </c>
      <c r="D59" s="119">
        <f>'Sch D'!D60</f>
        <v>0</v>
      </c>
      <c r="E59" s="119">
        <f>SUM(B59:D59)</f>
        <v>0</v>
      </c>
      <c r="F59" s="934"/>
      <c r="G59" s="860" t="e">
        <f>VLOOKUP(F59,'Sch C-3'!$C$8:$J$98,8,0)</f>
        <v>#N/A</v>
      </c>
      <c r="H59" s="119" t="e">
        <f>ROUND(VLOOKUP(F59,'Sch C-3'!$C$8:$I$128,3,0)*E59,0)</f>
        <v>#N/A</v>
      </c>
      <c r="I59" s="119" t="e">
        <f>ROUND(VLOOKUP(F59,'Sch C-3'!$C$8:$I$128,4,0)*E59,0)</f>
        <v>#N/A</v>
      </c>
      <c r="J59" s="119" t="e">
        <f>ROUND(VLOOKUP(F59,'Sch C-3'!$C$8:$I$128,5,0)*E59,0)</f>
        <v>#N/A</v>
      </c>
      <c r="K59" s="119" t="e">
        <f>ROUND(VLOOKUP(F59,'Sch C-3'!$C$8:$I$128,6,0)*E59,0)</f>
        <v>#N/A</v>
      </c>
      <c r="L59" s="119" t="e">
        <f>ROUND(VLOOKUP(F59,'Sch C-3'!$C$8:$I$128,7,0)*E59,0)</f>
        <v>#N/A</v>
      </c>
    </row>
    <row r="60" spans="1:12" ht="15" customHeight="1" x14ac:dyDescent="0.2">
      <c r="A60" s="163" t="s">
        <v>695</v>
      </c>
      <c r="B60" s="160"/>
      <c r="C60" s="161"/>
      <c r="D60" s="161"/>
      <c r="E60" s="161"/>
      <c r="F60" s="859"/>
      <c r="G60" s="862"/>
      <c r="H60" s="161"/>
      <c r="I60" s="161"/>
      <c r="J60" s="161"/>
      <c r="K60" s="161"/>
      <c r="L60" s="162"/>
    </row>
    <row r="61" spans="1:12" ht="15" customHeight="1" x14ac:dyDescent="0.2">
      <c r="A61" s="164" t="s">
        <v>677</v>
      </c>
      <c r="B61" s="119">
        <f>'Sch C-4'!Q7</f>
        <v>0</v>
      </c>
      <c r="C61" s="119">
        <f>'Sch D'!E62-'Sch D'!D62</f>
        <v>0</v>
      </c>
      <c r="D61" s="119">
        <f>'Sch D'!D62</f>
        <v>0</v>
      </c>
      <c r="E61" s="119">
        <f>SUM(B61:D61)</f>
        <v>0</v>
      </c>
      <c r="F61" s="934"/>
      <c r="G61" s="860" t="e">
        <f>VLOOKUP(F61,'Sch C-3'!$C$8:$J$98,8,0)</f>
        <v>#N/A</v>
      </c>
      <c r="H61" s="119" t="e">
        <f>ROUND(VLOOKUP(F61,'Sch C-3'!$C$8:$I$128,3,0)*E61,0)</f>
        <v>#N/A</v>
      </c>
      <c r="I61" s="119" t="e">
        <f>ROUND(VLOOKUP(F61,'Sch C-3'!$C$8:$I$128,4,0)*E61,0)</f>
        <v>#N/A</v>
      </c>
      <c r="J61" s="119" t="e">
        <f>ROUND(VLOOKUP(F61,'Sch C-3'!$C$8:$I$128,5,0)*E61,0)</f>
        <v>#N/A</v>
      </c>
      <c r="K61" s="119" t="e">
        <f>ROUND(VLOOKUP(F61,'Sch C-3'!$C$8:$I$128,6,0)*E61,0)</f>
        <v>#N/A</v>
      </c>
      <c r="L61" s="119" t="e">
        <f>ROUND(VLOOKUP(F61,'Sch C-3'!$C$8:$I$128,7,0)*E61,0)</f>
        <v>#N/A</v>
      </c>
    </row>
    <row r="62" spans="1:12" ht="15" customHeight="1" x14ac:dyDescent="0.2">
      <c r="A62" s="164" t="s">
        <v>34</v>
      </c>
      <c r="B62" s="119">
        <f>'Sch C-4'!Q8</f>
        <v>0</v>
      </c>
      <c r="C62" s="119">
        <f>'Sch D'!E63-'Sch D'!D63</f>
        <v>0</v>
      </c>
      <c r="D62" s="119">
        <f>'Sch D'!D63</f>
        <v>0</v>
      </c>
      <c r="E62" s="119">
        <f>SUM(B62:D62)</f>
        <v>0</v>
      </c>
      <c r="F62" s="934"/>
      <c r="G62" s="860" t="e">
        <f>VLOOKUP(F62,'Sch C-3'!$C$8:$J$98,8,0)</f>
        <v>#N/A</v>
      </c>
      <c r="H62" s="119" t="e">
        <f>ROUND(VLOOKUP(F62,'Sch C-3'!$C$8:$I$128,3,0)*E62,0)</f>
        <v>#N/A</v>
      </c>
      <c r="I62" s="119" t="e">
        <f>ROUND(VLOOKUP(F62,'Sch C-3'!$C$8:$I$128,4,0)*E62,0)</f>
        <v>#N/A</v>
      </c>
      <c r="J62" s="119" t="e">
        <f>ROUND(VLOOKUP(F62,'Sch C-3'!$C$8:$I$128,5,0)*E62,0)</f>
        <v>#N/A</v>
      </c>
      <c r="K62" s="119" t="e">
        <f>ROUND(VLOOKUP(F62,'Sch C-3'!$C$8:$I$128,6,0)*E62,0)</f>
        <v>#N/A</v>
      </c>
      <c r="L62" s="119" t="e">
        <f>ROUND(VLOOKUP(F62,'Sch C-3'!$C$8:$I$128,7,0)*E62,0)</f>
        <v>#N/A</v>
      </c>
    </row>
    <row r="63" spans="1:12" ht="15" customHeight="1" x14ac:dyDescent="0.2">
      <c r="A63" s="164" t="s">
        <v>678</v>
      </c>
      <c r="B63" s="119">
        <f>'Sch C-4'!Q50</f>
        <v>0</v>
      </c>
      <c r="C63" s="119">
        <f>'Sch D'!E64-'Sch D'!D64</f>
        <v>0</v>
      </c>
      <c r="D63" s="119">
        <f>'Sch D'!D64</f>
        <v>0</v>
      </c>
      <c r="E63" s="119">
        <f>SUM(B63:D63)</f>
        <v>0</v>
      </c>
      <c r="F63" s="934"/>
      <c r="G63" s="860" t="e">
        <f>VLOOKUP(F63,'Sch C-3'!$C$8:$J$98,8,0)</f>
        <v>#N/A</v>
      </c>
      <c r="H63" s="119" t="e">
        <f>ROUND(VLOOKUP(F63,'Sch C-3'!$C$8:$I$128,3,0)*E63,0)</f>
        <v>#N/A</v>
      </c>
      <c r="I63" s="119" t="e">
        <f>ROUND(VLOOKUP(F63,'Sch C-3'!$C$8:$I$128,4,0)*E63,0)</f>
        <v>#N/A</v>
      </c>
      <c r="J63" s="119" t="e">
        <f>ROUND(VLOOKUP(F63,'Sch C-3'!$C$8:$I$128,5,0)*E63,0)</f>
        <v>#N/A</v>
      </c>
      <c r="K63" s="119" t="e">
        <f>ROUND(VLOOKUP(F63,'Sch C-3'!$C$8:$I$128,6,0)*E63,0)</f>
        <v>#N/A</v>
      </c>
      <c r="L63" s="119" t="e">
        <f>ROUND(VLOOKUP(F63,'Sch C-3'!$C$8:$I$128,7,0)*E63,0)</f>
        <v>#N/A</v>
      </c>
    </row>
    <row r="64" spans="1:12" ht="15" customHeight="1" x14ac:dyDescent="0.2">
      <c r="A64" s="847" t="s">
        <v>708</v>
      </c>
      <c r="B64" s="119">
        <f>'Sch C-4'!R51</f>
        <v>0</v>
      </c>
      <c r="C64" s="119">
        <f>'Sch D'!E65-'Sch D'!D65</f>
        <v>0</v>
      </c>
      <c r="D64" s="119">
        <f>'Sch D'!D65</f>
        <v>0</v>
      </c>
      <c r="E64" s="119">
        <f>SUM(B64:D64)</f>
        <v>0</v>
      </c>
      <c r="F64" s="882">
        <v>10</v>
      </c>
      <c r="G64" s="861" t="str">
        <f>VLOOKUP(F64,'Sch C-3'!$C$9:$J$98,8,0)</f>
        <v>Property</v>
      </c>
      <c r="H64" s="119">
        <f>VLOOKUP(F64,'Sch C-3'!$C$8:$I$98,3,0)*E64</f>
        <v>0</v>
      </c>
      <c r="I64" s="119">
        <f>VLOOKUP(F64,'Sch C-3'!$C$8:$I$98,4,0)*E64</f>
        <v>0</v>
      </c>
      <c r="J64" s="119">
        <f>VLOOKUP(F64,'Sch C-3'!$C$8:$I$98,5,0)*E64</f>
        <v>0</v>
      </c>
      <c r="K64" s="119">
        <f>VLOOKUP(F64,'Sch C-3'!$C$8:$I$98,6,0)*E64</f>
        <v>0</v>
      </c>
      <c r="L64" s="119">
        <f>VLOOKUP(F64,'Sch C-3'!$C$8:$I$98,7,0)*E64</f>
        <v>0</v>
      </c>
    </row>
    <row r="65" spans="1:12" ht="15" customHeight="1" x14ac:dyDescent="0.2">
      <c r="A65" s="881" t="s">
        <v>1503</v>
      </c>
      <c r="B65" s="119">
        <f>'Sch C-4'!S51</f>
        <v>0</v>
      </c>
      <c r="C65" s="119">
        <f>'Sch D'!E66-'Sch D'!D66</f>
        <v>0</v>
      </c>
      <c r="D65" s="119">
        <f>'Sch D'!D66</f>
        <v>0</v>
      </c>
      <c r="E65" s="119">
        <f>SUM(B65:D65)</f>
        <v>0</v>
      </c>
      <c r="F65" s="883">
        <v>10.1</v>
      </c>
      <c r="G65" s="861" t="str">
        <f>VLOOKUP(F65,'Sch C-3'!$C$9:$J$98,8,0)</f>
        <v>Passthrough</v>
      </c>
      <c r="H65" s="119">
        <f>VLOOKUP(F65,'Sch C-3'!$C$8:$I$98,3,0)*E65</f>
        <v>0</v>
      </c>
      <c r="I65" s="119">
        <f>VLOOKUP(F65,'Sch C-3'!$C$8:$I$98,4,0)*E65</f>
        <v>0</v>
      </c>
      <c r="J65" s="119">
        <f>VLOOKUP(F65,'Sch C-3'!$C$8:$I$98,5,0)*E65</f>
        <v>0</v>
      </c>
      <c r="K65" s="119">
        <f>VLOOKUP(F65,'Sch C-3'!$C$8:$I$98,6,0)*E65</f>
        <v>0</v>
      </c>
      <c r="L65" s="119">
        <f>VLOOKUP(F65,'Sch C-3'!$C$8:$I$98,7,0)*E65</f>
        <v>0</v>
      </c>
    </row>
    <row r="66" spans="1:12" ht="15" customHeight="1" x14ac:dyDescent="0.2">
      <c r="A66" s="165"/>
      <c r="B66" s="161"/>
      <c r="C66" s="161"/>
      <c r="D66" s="161"/>
      <c r="E66" s="161"/>
      <c r="F66" s="161"/>
      <c r="G66" s="161"/>
      <c r="H66" s="161"/>
      <c r="I66" s="161"/>
      <c r="J66" s="161"/>
      <c r="K66" s="161"/>
      <c r="L66" s="162"/>
    </row>
    <row r="67" spans="1:12" s="167" customFormat="1" ht="15" customHeight="1" x14ac:dyDescent="0.2">
      <c r="A67" s="166" t="s">
        <v>473</v>
      </c>
      <c r="B67" s="160"/>
      <c r="C67" s="161"/>
      <c r="D67" s="161"/>
      <c r="E67" s="161"/>
      <c r="F67" s="161"/>
      <c r="G67" s="161"/>
      <c r="H67" s="161"/>
      <c r="I67" s="161"/>
      <c r="J67" s="161"/>
      <c r="K67" s="161"/>
      <c r="L67" s="162"/>
    </row>
    <row r="68" spans="1:12" s="167" customFormat="1" ht="15" customHeight="1" x14ac:dyDescent="0.2">
      <c r="A68" s="168" t="s">
        <v>696</v>
      </c>
      <c r="B68" s="118"/>
      <c r="C68" s="119">
        <f>'Sch D'!E69-'Sch D'!D69</f>
        <v>0</v>
      </c>
      <c r="D68" s="119">
        <f>'Sch D'!D69</f>
        <v>0</v>
      </c>
      <c r="E68" s="119">
        <f>SUM(B68:D68)</f>
        <v>0</v>
      </c>
      <c r="F68" s="934">
        <v>21</v>
      </c>
      <c r="G68" s="860" t="str">
        <f>VLOOKUP(F68,'Sch C-3'!$C$8:$J$98,8,0)</f>
        <v>Basic Care Facility Direct</v>
      </c>
      <c r="H68" s="119">
        <f>VLOOKUP(F68,'Sch C-3'!$C$8:$I$98,3,0)*E68</f>
        <v>0</v>
      </c>
      <c r="I68" s="119">
        <f>VLOOKUP(F68,'Sch C-3'!$C$8:$I$98,4,0)*E68</f>
        <v>0</v>
      </c>
      <c r="J68" s="119">
        <f>VLOOKUP(F68,'Sch C-3'!$C$8:$I$98,5,0)*E68</f>
        <v>0</v>
      </c>
      <c r="K68" s="119">
        <f>VLOOKUP(F68,'Sch C-3'!$C$8:$I$98,6,0)*E68</f>
        <v>0</v>
      </c>
      <c r="L68" s="119">
        <f>VLOOKUP(F68,'Sch C-3'!$C$8:$I$98,7,0)*E68</f>
        <v>0</v>
      </c>
    </row>
    <row r="69" spans="1:12" s="167" customFormat="1" ht="15" customHeight="1" x14ac:dyDescent="0.2">
      <c r="A69" s="168" t="s">
        <v>697</v>
      </c>
      <c r="B69" s="119">
        <f>'Sch C-4'!T51-'Sch C-1'!B68</f>
        <v>0</v>
      </c>
      <c r="C69" s="119">
        <f>'Sch D'!E70-'Sch D'!D70</f>
        <v>0</v>
      </c>
      <c r="D69" s="119">
        <f>'Sch D'!D70</f>
        <v>0</v>
      </c>
      <c r="E69" s="119">
        <f>SUM(B69:D69)</f>
        <v>0</v>
      </c>
      <c r="F69" s="934">
        <v>21</v>
      </c>
      <c r="G69" s="860" t="str">
        <f>VLOOKUP(F69,'Sch C-3'!$C$8:$J$98,8,0)</f>
        <v>Basic Care Facility Direct</v>
      </c>
      <c r="H69" s="119">
        <f>VLOOKUP(F69,'Sch C-3'!$C$8:$I$98,3,0)*E69</f>
        <v>0</v>
      </c>
      <c r="I69" s="119">
        <f>VLOOKUP(F69,'Sch C-3'!$C$8:$I$98,4,0)*E69</f>
        <v>0</v>
      </c>
      <c r="J69" s="119">
        <f>VLOOKUP(F69,'Sch C-3'!$C$8:$I$98,5,0)*E69</f>
        <v>0</v>
      </c>
      <c r="K69" s="119">
        <f>VLOOKUP(F69,'Sch C-3'!$C$8:$I$98,6,0)*E69</f>
        <v>0</v>
      </c>
      <c r="L69" s="119">
        <f>VLOOKUP(F69,'Sch C-3'!$C$8:$I$98,7,0)*E69</f>
        <v>0</v>
      </c>
    </row>
    <row r="70" spans="1:12" s="167" customFormat="1" ht="15" customHeight="1" x14ac:dyDescent="0.2">
      <c r="A70" s="166" t="s">
        <v>474</v>
      </c>
      <c r="B70" s="160"/>
      <c r="C70" s="161"/>
      <c r="D70" s="161"/>
      <c r="E70" s="161"/>
      <c r="F70" s="859"/>
      <c r="G70" s="862"/>
      <c r="H70" s="161"/>
      <c r="I70" s="161"/>
      <c r="J70" s="161"/>
      <c r="K70" s="161"/>
      <c r="L70" s="162"/>
    </row>
    <row r="71" spans="1:12" s="167" customFormat="1" ht="15" customHeight="1" x14ac:dyDescent="0.2">
      <c r="A71" s="168" t="s">
        <v>696</v>
      </c>
      <c r="B71" s="118"/>
      <c r="C71" s="119">
        <f>'Sch D'!E72-'Sch D'!D72</f>
        <v>0</v>
      </c>
      <c r="D71" s="119">
        <f>'Sch D'!D72</f>
        <v>0</v>
      </c>
      <c r="E71" s="119">
        <f>SUM(B71:D71)</f>
        <v>0</v>
      </c>
      <c r="F71" s="934">
        <v>22</v>
      </c>
      <c r="G71" s="860" t="str">
        <f>VLOOKUP(F71,'Sch C-3'!$C$8:$J$98,8,0)</f>
        <v>Assisted Living Facility Direct</v>
      </c>
      <c r="H71" s="119">
        <f>VLOOKUP(F71,'Sch C-3'!$C$8:$I$98,3,0)*E71</f>
        <v>0</v>
      </c>
      <c r="I71" s="119">
        <f>VLOOKUP(F71,'Sch C-3'!$C$8:$I$98,4,0)*E71</f>
        <v>0</v>
      </c>
      <c r="J71" s="119">
        <f>VLOOKUP(F71,'Sch C-3'!$C$8:$I$98,5,0)*E71</f>
        <v>0</v>
      </c>
      <c r="K71" s="119">
        <f>VLOOKUP(F71,'Sch C-3'!$C$8:$I$98,6,0)*E71</f>
        <v>0</v>
      </c>
      <c r="L71" s="119">
        <f>VLOOKUP(F71,'Sch C-3'!$C$8:$I$98,7,0)*E71</f>
        <v>0</v>
      </c>
    </row>
    <row r="72" spans="1:12" s="167" customFormat="1" ht="15" customHeight="1" x14ac:dyDescent="0.2">
      <c r="A72" s="168" t="s">
        <v>698</v>
      </c>
      <c r="B72" s="119">
        <f>'Sch C-4'!U51-'Sch C-1'!B71</f>
        <v>0</v>
      </c>
      <c r="C72" s="119">
        <f>'Sch D'!E73-'Sch D'!D73</f>
        <v>0</v>
      </c>
      <c r="D72" s="119">
        <f>'Sch D'!D73</f>
        <v>0</v>
      </c>
      <c r="E72" s="119">
        <f>SUM(B72:D72)</f>
        <v>0</v>
      </c>
      <c r="F72" s="934">
        <v>22</v>
      </c>
      <c r="G72" s="860" t="str">
        <f>VLOOKUP(F72,'Sch C-3'!$C$8:$J$98,8,0)</f>
        <v>Assisted Living Facility Direct</v>
      </c>
      <c r="H72" s="119">
        <f>VLOOKUP(F72,'Sch C-3'!$C$8:$I$98,3,0)*E72</f>
        <v>0</v>
      </c>
      <c r="I72" s="119">
        <f>VLOOKUP(F72,'Sch C-3'!$C$8:$I$98,4,0)*E72</f>
        <v>0</v>
      </c>
      <c r="J72" s="119">
        <f>VLOOKUP(F72,'Sch C-3'!$C$8:$I$98,5,0)*E72</f>
        <v>0</v>
      </c>
      <c r="K72" s="119">
        <f>VLOOKUP(F72,'Sch C-3'!$C$8:$I$98,6,0)*E72</f>
        <v>0</v>
      </c>
      <c r="L72" s="119">
        <f>VLOOKUP(F72,'Sch C-3'!$C$8:$I$98,7,0)*E72</f>
        <v>0</v>
      </c>
    </row>
    <row r="73" spans="1:12" s="167" customFormat="1" ht="15" customHeight="1" x14ac:dyDescent="0.2">
      <c r="A73" s="166" t="s">
        <v>475</v>
      </c>
      <c r="B73" s="160"/>
      <c r="C73" s="161"/>
      <c r="D73" s="161"/>
      <c r="E73" s="161"/>
      <c r="F73" s="859"/>
      <c r="G73" s="862"/>
      <c r="H73" s="161"/>
      <c r="I73" s="161"/>
      <c r="J73" s="161"/>
      <c r="K73" s="161"/>
      <c r="L73" s="162"/>
    </row>
    <row r="74" spans="1:12" s="167" customFormat="1" ht="15" customHeight="1" x14ac:dyDescent="0.2">
      <c r="A74" s="168" t="s">
        <v>696</v>
      </c>
      <c r="B74" s="118"/>
      <c r="C74" s="119">
        <f>'Sch D'!E75-'Sch D'!D75</f>
        <v>0</v>
      </c>
      <c r="D74" s="119">
        <f>'Sch D'!D75</f>
        <v>0</v>
      </c>
      <c r="E74" s="119">
        <f>SUM(B74:D74)</f>
        <v>0</v>
      </c>
      <c r="F74" s="934">
        <v>23</v>
      </c>
      <c r="G74" s="860" t="str">
        <f>VLOOKUP(F74,'Sch C-3'!$C$8:$J$98,8,0)</f>
        <v>Hospital Direct</v>
      </c>
      <c r="H74" s="119">
        <f>VLOOKUP(F74,'Sch C-3'!$C$8:$I$98,3,0)*E74</f>
        <v>0</v>
      </c>
      <c r="I74" s="119">
        <f>VLOOKUP(F74,'Sch C-3'!$C$8:$I$98,4,0)*E74</f>
        <v>0</v>
      </c>
      <c r="J74" s="119">
        <f>VLOOKUP(F74,'Sch C-3'!$C$8:$I$98,5,0)*E74</f>
        <v>0</v>
      </c>
      <c r="K74" s="119">
        <f>VLOOKUP(F74,'Sch C-3'!$C$8:$I$98,6,0)*E74</f>
        <v>0</v>
      </c>
      <c r="L74" s="119">
        <f>VLOOKUP(F74,'Sch C-3'!$C$8:$I$98,7,0)*E74</f>
        <v>0</v>
      </c>
    </row>
    <row r="75" spans="1:12" s="167" customFormat="1" ht="15" customHeight="1" x14ac:dyDescent="0.2">
      <c r="A75" s="168" t="s">
        <v>699</v>
      </c>
      <c r="B75" s="119">
        <f>'Sch C-4'!V51-'Sch C-1'!B74</f>
        <v>0</v>
      </c>
      <c r="C75" s="119">
        <f>'Sch D'!E76-'Sch D'!D76</f>
        <v>0</v>
      </c>
      <c r="D75" s="119">
        <f>'Sch D'!D76</f>
        <v>0</v>
      </c>
      <c r="E75" s="119">
        <f>SUM(B75:D75)</f>
        <v>0</v>
      </c>
      <c r="F75" s="934">
        <v>23</v>
      </c>
      <c r="G75" s="860" t="str">
        <f>VLOOKUP(F75,'Sch C-3'!$C$8:$J$98,8,0)</f>
        <v>Hospital Direct</v>
      </c>
      <c r="H75" s="119">
        <f>VLOOKUP(F75,'Sch C-3'!$C$8:$I$98,3,0)*E75</f>
        <v>0</v>
      </c>
      <c r="I75" s="119">
        <f>VLOOKUP(F75,'Sch C-3'!$C$8:$I$98,4,0)*E75</f>
        <v>0</v>
      </c>
      <c r="J75" s="119">
        <f>VLOOKUP(F75,'Sch C-3'!$C$8:$I$98,5,0)*E75</f>
        <v>0</v>
      </c>
      <c r="K75" s="119">
        <f>VLOOKUP(F75,'Sch C-3'!$C$8:$I$98,6,0)*E75</f>
        <v>0</v>
      </c>
      <c r="L75" s="119">
        <f>VLOOKUP(F75,'Sch C-3'!$C$8:$I$98,7,0)*E75</f>
        <v>0</v>
      </c>
    </row>
    <row r="76" spans="1:12" s="167" customFormat="1" ht="15" customHeight="1" x14ac:dyDescent="0.2">
      <c r="A76" s="166" t="s">
        <v>476</v>
      </c>
      <c r="B76" s="160"/>
      <c r="C76" s="161"/>
      <c r="D76" s="161"/>
      <c r="E76" s="161"/>
      <c r="F76" s="859"/>
      <c r="G76" s="862"/>
      <c r="H76" s="161"/>
      <c r="I76" s="161"/>
      <c r="J76" s="161"/>
      <c r="K76" s="161"/>
      <c r="L76" s="162"/>
    </row>
    <row r="77" spans="1:12" s="167" customFormat="1" ht="15" customHeight="1" x14ac:dyDescent="0.2">
      <c r="A77" s="168" t="s">
        <v>696</v>
      </c>
      <c r="B77" s="118"/>
      <c r="C77" s="119">
        <f>'Sch D'!E78-'Sch D'!D78</f>
        <v>0</v>
      </c>
      <c r="D77" s="119">
        <f>'Sch D'!D78</f>
        <v>0</v>
      </c>
      <c r="E77" s="119">
        <f>SUM(B77:D77)</f>
        <v>0</v>
      </c>
      <c r="F77" s="934">
        <v>24</v>
      </c>
      <c r="G77" s="860" t="str">
        <f>VLOOKUP(F77,'Sch C-3'!$C$8:$J$98,8,0)</f>
        <v>Other Direct</v>
      </c>
      <c r="H77" s="119">
        <f>VLOOKUP(F77,'Sch C-3'!$C$8:$I$98,3,0)*E77</f>
        <v>0</v>
      </c>
      <c r="I77" s="119">
        <f>VLOOKUP(F77,'Sch C-3'!$C$8:$I$98,4,0)*E77</f>
        <v>0</v>
      </c>
      <c r="J77" s="119">
        <f>VLOOKUP(F77,'Sch C-3'!$C$8:$I$98,5,0)*E77</f>
        <v>0</v>
      </c>
      <c r="K77" s="119">
        <f>VLOOKUP(F77,'Sch C-3'!$C$8:$I$98,6,0)*E77</f>
        <v>0</v>
      </c>
      <c r="L77" s="119">
        <f>VLOOKUP(F77,'Sch C-3'!$C$8:$I$98,7,0)*E77</f>
        <v>0</v>
      </c>
    </row>
    <row r="78" spans="1:12" s="167" customFormat="1" ht="15" customHeight="1" x14ac:dyDescent="0.2">
      <c r="A78" s="168" t="s">
        <v>700</v>
      </c>
      <c r="B78" s="119">
        <f>'Sch C-4'!W51-'Sch C-1'!B77</f>
        <v>0</v>
      </c>
      <c r="C78" s="119">
        <f>'Sch D'!E79-'Sch D'!D79</f>
        <v>0</v>
      </c>
      <c r="D78" s="119">
        <f>'Sch D'!D79</f>
        <v>0</v>
      </c>
      <c r="E78" s="119">
        <f>SUM(B78:D78)</f>
        <v>0</v>
      </c>
      <c r="F78" s="934">
        <v>24</v>
      </c>
      <c r="G78" s="860" t="str">
        <f>VLOOKUP(F78,'Sch C-3'!$C$8:$J$98,8,0)</f>
        <v>Other Direct</v>
      </c>
      <c r="H78" s="119">
        <f>VLOOKUP(F78,'Sch C-3'!$C$8:$I$98,3,0)*E78</f>
        <v>0</v>
      </c>
      <c r="I78" s="119">
        <f>VLOOKUP(F78,'Sch C-3'!$C$8:$I$98,4,0)*E78</f>
        <v>0</v>
      </c>
      <c r="J78" s="119">
        <f>VLOOKUP(F78,'Sch C-3'!$C$8:$I$98,5,0)*E78</f>
        <v>0</v>
      </c>
      <c r="K78" s="119">
        <f>VLOOKUP(F78,'Sch C-3'!$C$8:$I$98,6,0)*E78</f>
        <v>0</v>
      </c>
      <c r="L78" s="119">
        <f>VLOOKUP(F78,'Sch C-3'!$C$8:$I$98,7,0)*E78</f>
        <v>0</v>
      </c>
    </row>
    <row r="79" spans="1:12" ht="15" customHeight="1" thickBot="1" x14ac:dyDescent="0.25">
      <c r="A79" s="169" t="s">
        <v>479</v>
      </c>
      <c r="B79" s="170">
        <f>SUM(B8:B78)</f>
        <v>0</v>
      </c>
      <c r="C79" s="170">
        <f>SUM(C8:C78)</f>
        <v>0</v>
      </c>
      <c r="D79" s="170">
        <f>SUM(D8:D78)</f>
        <v>0</v>
      </c>
      <c r="E79" s="170">
        <f>SUM(E8:E78)</f>
        <v>0</v>
      </c>
      <c r="F79" s="171"/>
      <c r="G79" s="171"/>
      <c r="H79" s="172" t="e">
        <f>SUM(H8:H78)</f>
        <v>#N/A</v>
      </c>
      <c r="I79" s="172" t="e">
        <f>SUM(I8:I78)</f>
        <v>#N/A</v>
      </c>
      <c r="J79" s="170" t="e">
        <f>SUM(J8:J78)</f>
        <v>#N/A</v>
      </c>
      <c r="K79" s="170" t="e">
        <f>SUM(K8:K78)</f>
        <v>#N/A</v>
      </c>
      <c r="L79" s="170" t="e">
        <f>SUM(L8:L78)</f>
        <v>#N/A</v>
      </c>
    </row>
    <row r="80" spans="1:12" ht="15.75" thickTop="1" x14ac:dyDescent="0.2"/>
    <row r="81" spans="1:13" x14ac:dyDescent="0.2">
      <c r="A81" s="173"/>
      <c r="B81" s="173"/>
      <c r="C81" s="173"/>
      <c r="D81" s="173"/>
    </row>
    <row r="82" spans="1:13" x14ac:dyDescent="0.2">
      <c r="A82" s="174"/>
      <c r="B82" s="155"/>
      <c r="C82" s="155"/>
      <c r="D82" s="155"/>
      <c r="E82" s="155"/>
      <c r="H82" s="155"/>
      <c r="J82" s="155"/>
    </row>
    <row r="83" spans="1:13" x14ac:dyDescent="0.2">
      <c r="A83" s="175" t="s">
        <v>701</v>
      </c>
      <c r="B83" s="173"/>
      <c r="C83" s="173"/>
      <c r="D83" s="173"/>
    </row>
    <row r="84" spans="1:13" x14ac:dyDescent="0.2">
      <c r="A84" s="176" t="s">
        <v>780</v>
      </c>
      <c r="B84" s="155">
        <f t="shared" ref="B84:E85" si="1">SUM(B64)</f>
        <v>0</v>
      </c>
      <c r="C84" s="155">
        <f t="shared" si="1"/>
        <v>0</v>
      </c>
      <c r="D84" s="155">
        <f t="shared" si="1"/>
        <v>0</v>
      </c>
      <c r="E84" s="155">
        <f t="shared" si="1"/>
        <v>0</v>
      </c>
      <c r="H84" s="155">
        <f t="shared" ref="H84:L85" si="2">SUM(H64)</f>
        <v>0</v>
      </c>
      <c r="I84" s="155">
        <f t="shared" si="2"/>
        <v>0</v>
      </c>
      <c r="J84" s="155">
        <f t="shared" si="2"/>
        <v>0</v>
      </c>
      <c r="K84" s="155">
        <f t="shared" si="2"/>
        <v>0</v>
      </c>
      <c r="L84" s="155">
        <f t="shared" si="2"/>
        <v>0</v>
      </c>
      <c r="M84" s="155">
        <f>SUM(H84:L84)</f>
        <v>0</v>
      </c>
    </row>
    <row r="85" spans="1:13" x14ac:dyDescent="0.2">
      <c r="A85" s="176" t="s">
        <v>822</v>
      </c>
      <c r="B85" s="155">
        <f t="shared" si="1"/>
        <v>0</v>
      </c>
      <c r="C85" s="155">
        <f t="shared" si="1"/>
        <v>0</v>
      </c>
      <c r="D85" s="155">
        <f t="shared" si="1"/>
        <v>0</v>
      </c>
      <c r="E85" s="155">
        <f t="shared" si="1"/>
        <v>0</v>
      </c>
      <c r="H85" s="155">
        <f t="shared" si="2"/>
        <v>0</v>
      </c>
      <c r="I85" s="155">
        <f t="shared" si="2"/>
        <v>0</v>
      </c>
      <c r="J85" s="155">
        <f t="shared" si="2"/>
        <v>0</v>
      </c>
      <c r="K85" s="155">
        <f t="shared" si="2"/>
        <v>0</v>
      </c>
      <c r="L85" s="155">
        <f t="shared" si="2"/>
        <v>0</v>
      </c>
      <c r="M85" s="155">
        <f>SUM(H85:L85)</f>
        <v>0</v>
      </c>
    </row>
    <row r="86" spans="1:13" x14ac:dyDescent="0.2">
      <c r="A86" s="176" t="s">
        <v>739</v>
      </c>
      <c r="B86" s="155">
        <f>SUM(B8:B20)</f>
        <v>0</v>
      </c>
      <c r="C86" s="155">
        <f>SUM(C8:C20)</f>
        <v>0</v>
      </c>
      <c r="D86" s="155">
        <f>SUM(D8:D20)</f>
        <v>0</v>
      </c>
      <c r="E86" s="155">
        <f>SUM(E8:E20)</f>
        <v>0</v>
      </c>
      <c r="H86" s="155" t="e">
        <f>SUM(H8:H20)</f>
        <v>#N/A</v>
      </c>
      <c r="I86" s="155" t="e">
        <f>SUM(I8:I20)</f>
        <v>#N/A</v>
      </c>
      <c r="J86" s="155" t="e">
        <f>SUM(J8:J20)</f>
        <v>#N/A</v>
      </c>
      <c r="K86" s="155" t="e">
        <f>SUM(K8:K20)</f>
        <v>#N/A</v>
      </c>
      <c r="L86" s="155" t="e">
        <f>SUM(L8:L20)</f>
        <v>#N/A</v>
      </c>
      <c r="M86" s="155" t="e">
        <f t="shared" ref="M86:M91" si="3">SUM(H86:L86)</f>
        <v>#N/A</v>
      </c>
    </row>
    <row r="87" spans="1:13" x14ac:dyDescent="0.2">
      <c r="A87" s="176" t="s">
        <v>806</v>
      </c>
      <c r="B87" s="155">
        <f>SUM(B22:B34)</f>
        <v>0</v>
      </c>
      <c r="C87" s="155">
        <f>SUM(C22:C34)</f>
        <v>0</v>
      </c>
      <c r="D87" s="155">
        <f>SUM(D22:D34)</f>
        <v>0</v>
      </c>
      <c r="E87" s="155">
        <f>SUM(E22:E34)</f>
        <v>0</v>
      </c>
      <c r="H87" s="155" t="e">
        <f>SUM(H22:H34)</f>
        <v>#N/A</v>
      </c>
      <c r="I87" s="155" t="e">
        <f>SUM(I22:I34)</f>
        <v>#N/A</v>
      </c>
      <c r="J87" s="155" t="e">
        <f>SUM(J22:J34)</f>
        <v>#N/A</v>
      </c>
      <c r="K87" s="155" t="e">
        <f>SUM(K22:K34)</f>
        <v>#N/A</v>
      </c>
      <c r="L87" s="155" t="e">
        <f>SUM(L22:L34)</f>
        <v>#N/A</v>
      </c>
      <c r="M87" s="155" t="e">
        <f t="shared" si="3"/>
        <v>#N/A</v>
      </c>
    </row>
    <row r="88" spans="1:13" x14ac:dyDescent="0.2">
      <c r="A88" s="176" t="s">
        <v>1390</v>
      </c>
      <c r="B88" s="155">
        <f>SUM(B36:B63)</f>
        <v>0</v>
      </c>
      <c r="C88" s="155">
        <f t="shared" ref="C88:E88" si="4">SUM(C36:C63)</f>
        <v>0</v>
      </c>
      <c r="D88" s="155">
        <f t="shared" si="4"/>
        <v>0</v>
      </c>
      <c r="E88" s="155">
        <f t="shared" si="4"/>
        <v>0</v>
      </c>
      <c r="H88" s="155" t="e">
        <f t="shared" ref="H88:L88" si="5">SUM(H36:H63)</f>
        <v>#N/A</v>
      </c>
      <c r="I88" s="155" t="e">
        <f t="shared" si="5"/>
        <v>#N/A</v>
      </c>
      <c r="J88" s="155" t="e">
        <f t="shared" si="5"/>
        <v>#N/A</v>
      </c>
      <c r="K88" s="155" t="e">
        <f t="shared" si="5"/>
        <v>#N/A</v>
      </c>
      <c r="L88" s="155" t="e">
        <f t="shared" si="5"/>
        <v>#N/A</v>
      </c>
      <c r="M88" s="155" t="e">
        <f t="shared" si="3"/>
        <v>#N/A</v>
      </c>
    </row>
    <row r="89" spans="1:13" x14ac:dyDescent="0.2">
      <c r="A89" s="176" t="s">
        <v>702</v>
      </c>
      <c r="B89" s="177">
        <f>SUM(B67:B78)</f>
        <v>0</v>
      </c>
      <c r="C89" s="177">
        <f>SUM(C67:C78)</f>
        <v>0</v>
      </c>
      <c r="D89" s="177">
        <f>SUM(D67:D78)</f>
        <v>0</v>
      </c>
      <c r="E89" s="177">
        <f>SUM(E67:E78)</f>
        <v>0</v>
      </c>
      <c r="H89" s="177">
        <f>SUM(H67:H78)</f>
        <v>0</v>
      </c>
      <c r="I89" s="177">
        <f>SUM(I67:I78)</f>
        <v>0</v>
      </c>
      <c r="J89" s="177">
        <f>SUM(J67:J78)</f>
        <v>0</v>
      </c>
      <c r="K89" s="177">
        <f>SUM(K67:K78)</f>
        <v>0</v>
      </c>
      <c r="L89" s="177">
        <f>SUM(L67:L78)</f>
        <v>0</v>
      </c>
      <c r="M89" s="177">
        <f t="shared" si="3"/>
        <v>0</v>
      </c>
    </row>
    <row r="90" spans="1:13" x14ac:dyDescent="0.2">
      <c r="A90" s="176" t="s">
        <v>471</v>
      </c>
      <c r="B90" s="155">
        <f>SUM(B84:B89)</f>
        <v>0</v>
      </c>
      <c r="C90" s="155">
        <f>SUM(C84:C89)</f>
        <v>0</v>
      </c>
      <c r="D90" s="155">
        <f>SUM(D84:D89)</f>
        <v>0</v>
      </c>
      <c r="E90" s="155">
        <f>SUM(E84:E89)</f>
        <v>0</v>
      </c>
      <c r="H90" s="155" t="e">
        <f>SUM(H84:H89)</f>
        <v>#N/A</v>
      </c>
      <c r="I90" s="155" t="e">
        <f>SUM(I84:I89)</f>
        <v>#N/A</v>
      </c>
      <c r="J90" s="155" t="e">
        <f>SUM(J84:J89)</f>
        <v>#N/A</v>
      </c>
      <c r="K90" s="155" t="e">
        <f>SUM(K84:K89)</f>
        <v>#N/A</v>
      </c>
      <c r="L90" s="155" t="e">
        <f>SUM(L84:L89)</f>
        <v>#N/A</v>
      </c>
      <c r="M90" s="155" t="e">
        <f t="shared" si="3"/>
        <v>#N/A</v>
      </c>
    </row>
    <row r="91" spans="1:13" x14ac:dyDescent="0.2">
      <c r="A91" s="176" t="s">
        <v>703</v>
      </c>
      <c r="B91" s="155">
        <f>+B90-B79</f>
        <v>0</v>
      </c>
      <c r="C91" s="155">
        <f>+C90-C79</f>
        <v>0</v>
      </c>
      <c r="D91" s="155">
        <f>+D90-D79</f>
        <v>0</v>
      </c>
      <c r="E91" s="155">
        <f>+E90-E79</f>
        <v>0</v>
      </c>
      <c r="H91" s="155" t="e">
        <f>+H90-H79</f>
        <v>#N/A</v>
      </c>
      <c r="I91" s="155" t="e">
        <f>+I90-I79</f>
        <v>#N/A</v>
      </c>
      <c r="J91" s="155" t="e">
        <f>+J90-J79</f>
        <v>#N/A</v>
      </c>
      <c r="K91" s="155" t="e">
        <f>+K90-K79</f>
        <v>#N/A</v>
      </c>
      <c r="L91" s="155" t="e">
        <f>+L90-L79</f>
        <v>#N/A</v>
      </c>
      <c r="M91" s="155" t="e">
        <f t="shared" si="3"/>
        <v>#N/A</v>
      </c>
    </row>
    <row r="92" spans="1:13" x14ac:dyDescent="0.2">
      <c r="B92" s="178" t="s">
        <v>704</v>
      </c>
      <c r="C92" s="178" t="s">
        <v>705</v>
      </c>
      <c r="D92" s="178" t="s">
        <v>705</v>
      </c>
    </row>
    <row r="93" spans="1:13" x14ac:dyDescent="0.2">
      <c r="A93" s="176" t="s">
        <v>704</v>
      </c>
      <c r="B93" s="155">
        <f>+'Sch C-4'!C51</f>
        <v>0</v>
      </c>
      <c r="C93" s="155">
        <f>'Sch D'!E80-'Sch D'!D80</f>
        <v>0</v>
      </c>
      <c r="D93" s="155">
        <f>+'Sch D'!D80</f>
        <v>0</v>
      </c>
    </row>
    <row r="94" spans="1:13" x14ac:dyDescent="0.2">
      <c r="B94" s="155">
        <f>+B93-B90</f>
        <v>0</v>
      </c>
      <c r="C94" s="155">
        <f>+C93-C90</f>
        <v>0</v>
      </c>
      <c r="D94" s="155">
        <f>+D93-D90</f>
        <v>0</v>
      </c>
    </row>
  </sheetData>
  <sheetProtection algorithmName="SHA-512" hashValue="r4C8mT9jZI5SF3ezrwuYB9Rm9nJAgxdS85xHZdmLXo+3vw8s38vSuTCe6vCfVZyrF0AZvIA5xt2mW5ormFhD6Q==" saltValue="yKt8ZMy0dBxlnnFdo8AUXg==" spinCount="100000" sheet="1" objects="1" scenarios="1"/>
  <printOptions horizontalCentered="1"/>
  <pageMargins left="0.5" right="0.5" top="1" bottom="0.5" header="0.5" footer="0.25"/>
  <pageSetup scale="45"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E5F7B682-7159-45D7-BB62-0117889C21D0}">
          <x14:formula1>
            <xm:f>'Input List'!$D$3:$D$63</xm:f>
          </x14:formula1>
          <xm:sqref>F8:F10 F17:F20 F24:F26 F28:F30 F32:F34 F42:F44 F46 F48:F51 F53:F55 F57:F59 F61:F63 F68:F69 F71:F72 F74:F75 F77:F78</xm:sqref>
        </x14:dataValidation>
        <x14:dataValidation type="list" allowBlank="1" showInputMessage="1" showErrorMessage="1" xr:uid="{74148648-DCE0-426D-88D3-B371131CF981}">
          <x14:formula1>
            <xm:f>'Input List'!D$3:D$59</xm:f>
          </x14:formula1>
          <xm:sqref>F64:F65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E244-3D95-4A87-819E-E752243A9335}">
  <sheetPr>
    <pageSetUpPr fitToPage="1"/>
  </sheetPr>
  <dimension ref="A1:I162"/>
  <sheetViews>
    <sheetView zoomScaleNormal="100" workbookViewId="0"/>
  </sheetViews>
  <sheetFormatPr defaultColWidth="9" defaultRowHeight="15" x14ac:dyDescent="0.2"/>
  <cols>
    <col min="1" max="1" width="34.375" style="14" customWidth="1"/>
    <col min="2" max="9" width="13.625" style="14" customWidth="1"/>
    <col min="10" max="16384" width="9" style="14"/>
  </cols>
  <sheetData>
    <row r="1" spans="1:7" ht="15" customHeight="1" x14ac:dyDescent="0.25">
      <c r="A1" s="1" t="str">
        <f>CONCATENATE("Schedule ",Cklist!$A19," - ",Cklist!$B19)</f>
        <v>Schedule C-2a - Allocation of Property &amp; Passthrough Costs</v>
      </c>
      <c r="B1" s="179"/>
      <c r="C1" s="104"/>
      <c r="D1" s="66"/>
      <c r="E1" s="66"/>
      <c r="F1" s="1129" t="s">
        <v>2</v>
      </c>
      <c r="G1" s="1130"/>
    </row>
    <row r="2" spans="1:7" ht="15" customHeight="1" x14ac:dyDescent="0.2">
      <c r="A2" s="4" t="str">
        <f>'Sch A'!$A$2</f>
        <v>SFN 137 (Rev. 04-24)</v>
      </c>
      <c r="B2" s="180"/>
      <c r="C2" s="66"/>
      <c r="D2" s="876"/>
      <c r="E2" s="876"/>
      <c r="F2" s="1131" t="s">
        <v>3</v>
      </c>
      <c r="G2" s="1132">
        <f>'Sch A'!$C$2</f>
        <v>45108</v>
      </c>
    </row>
    <row r="3" spans="1:7" ht="15" customHeight="1" x14ac:dyDescent="0.2">
      <c r="A3" s="1447">
        <f>'Sch A'!$A$5</f>
        <v>0</v>
      </c>
      <c r="B3" s="104"/>
      <c r="C3" s="32"/>
      <c r="D3" s="1135"/>
      <c r="E3" s="1135"/>
      <c r="F3" s="1133" t="s">
        <v>4</v>
      </c>
      <c r="G3" s="1134">
        <f>'Sch A'!$C$3</f>
        <v>45473</v>
      </c>
    </row>
    <row r="4" spans="1:7" ht="15" customHeight="1" x14ac:dyDescent="0.2">
      <c r="A4" s="66"/>
      <c r="B4" s="11"/>
      <c r="C4" s="11"/>
      <c r="D4" s="11"/>
      <c r="E4" s="11"/>
      <c r="F4" s="11"/>
      <c r="G4" s="11"/>
    </row>
    <row r="5" spans="1:7" ht="15" customHeight="1" x14ac:dyDescent="0.2">
      <c r="A5" s="181" t="s">
        <v>706</v>
      </c>
      <c r="B5" s="182" t="s">
        <v>707</v>
      </c>
      <c r="C5" s="183"/>
      <c r="D5" s="183"/>
      <c r="E5" s="183"/>
      <c r="F5" s="183"/>
      <c r="G5" s="184"/>
    </row>
    <row r="6" spans="1:7" ht="18" customHeight="1" x14ac:dyDescent="0.2">
      <c r="A6" s="185"/>
      <c r="B6" s="186" t="s">
        <v>471</v>
      </c>
      <c r="C6" s="187" t="s">
        <v>472</v>
      </c>
      <c r="D6" s="188" t="s">
        <v>473</v>
      </c>
      <c r="E6" s="189" t="s">
        <v>474</v>
      </c>
      <c r="F6" s="190" t="s">
        <v>475</v>
      </c>
      <c r="G6" s="191" t="s">
        <v>476</v>
      </c>
    </row>
    <row r="7" spans="1:7" ht="15" customHeight="1" x14ac:dyDescent="0.2">
      <c r="A7" s="192" t="s">
        <v>708</v>
      </c>
      <c r="B7" s="193"/>
      <c r="C7" s="193"/>
      <c r="D7" s="193"/>
      <c r="E7" s="193"/>
      <c r="F7" s="193"/>
      <c r="G7" s="193"/>
    </row>
    <row r="8" spans="1:7" ht="15" customHeight="1" x14ac:dyDescent="0.2">
      <c r="A8" s="185" t="s">
        <v>709</v>
      </c>
      <c r="B8" s="119">
        <f t="shared" ref="B8:B12" si="0">SUM(C8:G8)</f>
        <v>0</v>
      </c>
      <c r="C8" s="119">
        <f>E87</f>
        <v>0</v>
      </c>
      <c r="D8" s="119">
        <f t="shared" ref="D8:G8" si="1">F87</f>
        <v>0</v>
      </c>
      <c r="E8" s="119">
        <f t="shared" si="1"/>
        <v>0</v>
      </c>
      <c r="F8" s="119">
        <f t="shared" si="1"/>
        <v>0</v>
      </c>
      <c r="G8" s="119">
        <f t="shared" si="1"/>
        <v>0</v>
      </c>
    </row>
    <row r="9" spans="1:7" ht="15" customHeight="1" x14ac:dyDescent="0.2">
      <c r="A9" s="185" t="s">
        <v>710</v>
      </c>
      <c r="B9" s="119">
        <f t="shared" si="0"/>
        <v>0</v>
      </c>
      <c r="C9" s="119">
        <f>E112</f>
        <v>0</v>
      </c>
      <c r="D9" s="119">
        <f t="shared" ref="D9:G9" si="2">F112</f>
        <v>0</v>
      </c>
      <c r="E9" s="119">
        <f t="shared" si="2"/>
        <v>0</v>
      </c>
      <c r="F9" s="119">
        <f t="shared" si="2"/>
        <v>0</v>
      </c>
      <c r="G9" s="119">
        <f t="shared" si="2"/>
        <v>0</v>
      </c>
    </row>
    <row r="10" spans="1:7" ht="15" customHeight="1" x14ac:dyDescent="0.2">
      <c r="A10" s="185" t="s">
        <v>711</v>
      </c>
      <c r="B10" s="119">
        <f t="shared" si="0"/>
        <v>0</v>
      </c>
      <c r="C10" s="119">
        <f>E148</f>
        <v>0</v>
      </c>
      <c r="D10" s="119">
        <f t="shared" ref="D10:G10" si="3">F148</f>
        <v>0</v>
      </c>
      <c r="E10" s="119">
        <f t="shared" si="3"/>
        <v>0</v>
      </c>
      <c r="F10" s="119">
        <f t="shared" si="3"/>
        <v>0</v>
      </c>
      <c r="G10" s="119">
        <f t="shared" si="3"/>
        <v>0</v>
      </c>
    </row>
    <row r="11" spans="1:7" ht="15" customHeight="1" x14ac:dyDescent="0.2">
      <c r="A11" s="185" t="s">
        <v>712</v>
      </c>
      <c r="B11" s="119">
        <f t="shared" si="0"/>
        <v>0</v>
      </c>
      <c r="C11" s="119">
        <f>E135</f>
        <v>0</v>
      </c>
      <c r="D11" s="119">
        <f t="shared" ref="D11:G11" si="4">F135</f>
        <v>0</v>
      </c>
      <c r="E11" s="119">
        <f t="shared" si="4"/>
        <v>0</v>
      </c>
      <c r="F11" s="119">
        <f t="shared" si="4"/>
        <v>0</v>
      </c>
      <c r="G11" s="119">
        <f t="shared" si="4"/>
        <v>0</v>
      </c>
    </row>
    <row r="12" spans="1:7" ht="15" customHeight="1" x14ac:dyDescent="0.2">
      <c r="A12" s="185" t="s">
        <v>713</v>
      </c>
      <c r="B12" s="119">
        <f t="shared" si="0"/>
        <v>0</v>
      </c>
      <c r="C12" s="119">
        <f>E161</f>
        <v>0</v>
      </c>
      <c r="D12" s="119">
        <f t="shared" ref="D12:G12" si="5">F161</f>
        <v>0</v>
      </c>
      <c r="E12" s="119">
        <f t="shared" si="5"/>
        <v>0</v>
      </c>
      <c r="F12" s="119">
        <f t="shared" si="5"/>
        <v>0</v>
      </c>
      <c r="G12" s="119">
        <f t="shared" si="5"/>
        <v>0</v>
      </c>
    </row>
    <row r="13" spans="1:7" ht="15" customHeight="1" x14ac:dyDescent="0.2">
      <c r="A13" s="192" t="s">
        <v>714</v>
      </c>
      <c r="B13" s="119">
        <f>SUM(C13:G13)</f>
        <v>0</v>
      </c>
      <c r="C13" s="119">
        <f>SUM(C8:C12)</f>
        <v>0</v>
      </c>
      <c r="D13" s="119">
        <f>SUM(D8:D12)</f>
        <v>0</v>
      </c>
      <c r="E13" s="119">
        <f>SUM(E8:E12)</f>
        <v>0</v>
      </c>
      <c r="F13" s="119">
        <f>SUM(F8:F12)</f>
        <v>0</v>
      </c>
      <c r="G13" s="119">
        <f>SUM(G8:G12)</f>
        <v>0</v>
      </c>
    </row>
    <row r="14" spans="1:7" ht="15" customHeight="1" x14ac:dyDescent="0.2">
      <c r="A14" s="192"/>
      <c r="B14" s="193"/>
      <c r="C14" s="193"/>
      <c r="D14" s="193"/>
      <c r="E14" s="193"/>
      <c r="F14" s="193"/>
      <c r="G14" s="193"/>
    </row>
    <row r="15" spans="1:7" ht="15" customHeight="1" x14ac:dyDescent="0.2">
      <c r="A15" s="893" t="s">
        <v>1503</v>
      </c>
      <c r="B15" s="193"/>
      <c r="C15" s="193"/>
      <c r="D15" s="193"/>
      <c r="E15" s="193"/>
      <c r="F15" s="193"/>
      <c r="G15" s="193"/>
    </row>
    <row r="16" spans="1:7" ht="15" customHeight="1" x14ac:dyDescent="0.2">
      <c r="A16" s="185" t="s">
        <v>715</v>
      </c>
      <c r="B16" s="119">
        <f t="shared" ref="B16:B19" si="6">SUM(C16:G16)</f>
        <v>0</v>
      </c>
      <c r="C16" s="118"/>
      <c r="D16" s="118"/>
      <c r="E16" s="118"/>
      <c r="F16" s="118"/>
      <c r="G16" s="194"/>
    </row>
    <row r="17" spans="1:9" ht="15" customHeight="1" x14ac:dyDescent="0.2">
      <c r="A17" s="185" t="s">
        <v>716</v>
      </c>
      <c r="B17" s="119">
        <f t="shared" si="6"/>
        <v>0</v>
      </c>
      <c r="C17" s="195">
        <f>+'Sch S'!I21</f>
        <v>0</v>
      </c>
      <c r="D17" s="193"/>
      <c r="E17" s="193"/>
      <c r="F17" s="193"/>
      <c r="G17" s="193"/>
    </row>
    <row r="18" spans="1:9" ht="15" customHeight="1" x14ac:dyDescent="0.2">
      <c r="A18" s="185" t="s">
        <v>717</v>
      </c>
      <c r="B18" s="119">
        <f>SUM(C18:G18)</f>
        <v>0</v>
      </c>
      <c r="C18" s="195">
        <f>'Sch D-1'!C56</f>
        <v>0</v>
      </c>
      <c r="D18" s="193"/>
      <c r="E18" s="193"/>
      <c r="F18" s="193"/>
      <c r="G18" s="193"/>
    </row>
    <row r="19" spans="1:9" ht="15" customHeight="1" x14ac:dyDescent="0.2">
      <c r="A19" s="185" t="s">
        <v>718</v>
      </c>
      <c r="B19" s="119">
        <f t="shared" si="6"/>
        <v>0</v>
      </c>
      <c r="C19" s="195">
        <f>'Sch T'!C19</f>
        <v>0</v>
      </c>
      <c r="D19" s="193"/>
      <c r="E19" s="193"/>
      <c r="F19" s="193"/>
      <c r="G19" s="193"/>
      <c r="H19" s="11"/>
    </row>
    <row r="20" spans="1:9" ht="15" customHeight="1" x14ac:dyDescent="0.2">
      <c r="A20" s="196" t="s">
        <v>719</v>
      </c>
      <c r="B20" s="119">
        <f>SUM(C20:G20)</f>
        <v>0</v>
      </c>
      <c r="C20" s="119">
        <f>'Sch U'!E63</f>
        <v>0</v>
      </c>
      <c r="D20" s="119">
        <f>'Sch U'!F63</f>
        <v>0</v>
      </c>
      <c r="E20" s="119">
        <f>'Sch U'!G63</f>
        <v>0</v>
      </c>
      <c r="F20" s="119">
        <f>'Sch U'!H63</f>
        <v>0</v>
      </c>
      <c r="G20" s="119">
        <f>'Sch U'!I63</f>
        <v>0</v>
      </c>
    </row>
    <row r="21" spans="1:9" ht="15" customHeight="1" x14ac:dyDescent="0.2">
      <c r="A21" s="192" t="s">
        <v>720</v>
      </c>
      <c r="B21" s="197">
        <f>SUM(C21:G21)</f>
        <v>0</v>
      </c>
      <c r="C21" s="198">
        <f>SUM(C16:C20)</f>
        <v>0</v>
      </c>
      <c r="D21" s="198">
        <f t="shared" ref="D21:G21" si="7">SUM(D16:D20)</f>
        <v>0</v>
      </c>
      <c r="E21" s="198">
        <f t="shared" si="7"/>
        <v>0</v>
      </c>
      <c r="F21" s="198">
        <f t="shared" si="7"/>
        <v>0</v>
      </c>
      <c r="G21" s="198">
        <f t="shared" si="7"/>
        <v>0</v>
      </c>
      <c r="H21" s="199"/>
      <c r="I21" s="178"/>
    </row>
    <row r="22" spans="1:9" ht="15" customHeight="1" x14ac:dyDescent="0.2">
      <c r="A22" s="200" t="s">
        <v>721</v>
      </c>
      <c r="B22" s="201">
        <f>SUM(C22:G22)</f>
        <v>0</v>
      </c>
      <c r="C22" s="202">
        <f>+C13+C21</f>
        <v>0</v>
      </c>
      <c r="D22" s="202">
        <f>+D13+D21</f>
        <v>0</v>
      </c>
      <c r="E22" s="202">
        <f>+E13+E21</f>
        <v>0</v>
      </c>
      <c r="F22" s="202">
        <f>+F13+F21</f>
        <v>0</v>
      </c>
      <c r="G22" s="203">
        <f>+G13+G21</f>
        <v>0</v>
      </c>
      <c r="H22" s="1166">
        <f>'Sch C-1'!E64+'Sch C-1'!E65</f>
        <v>0</v>
      </c>
      <c r="I22" s="1166" t="s">
        <v>722</v>
      </c>
    </row>
    <row r="23" spans="1:9" ht="15.6" customHeight="1" x14ac:dyDescent="0.2">
      <c r="A23" s="11"/>
      <c r="B23" s="204"/>
      <c r="C23" s="204"/>
      <c r="D23" s="204"/>
      <c r="E23" s="204"/>
      <c r="F23" s="204"/>
      <c r="G23" s="205"/>
      <c r="H23" s="1166">
        <f>B22-H22</f>
        <v>0</v>
      </c>
      <c r="I23" s="1167" t="s">
        <v>469</v>
      </c>
    </row>
    <row r="24" spans="1:9" ht="15.6" customHeight="1" x14ac:dyDescent="0.2">
      <c r="A24" s="206"/>
      <c r="B24" s="206"/>
      <c r="C24" s="206"/>
      <c r="D24" s="206"/>
      <c r="E24" s="206"/>
      <c r="F24" s="206"/>
      <c r="G24" s="206"/>
    </row>
    <row r="25" spans="1:9" ht="15.6" customHeight="1" x14ac:dyDescent="0.25">
      <c r="A25" s="207" t="s">
        <v>723</v>
      </c>
      <c r="B25" s="208"/>
      <c r="C25" s="207"/>
      <c r="D25" s="209"/>
      <c r="E25" s="208"/>
      <c r="F25" s="208"/>
      <c r="G25" s="208"/>
      <c r="H25" s="208"/>
      <c r="I25" s="210"/>
    </row>
    <row r="26" spans="1:9" ht="30.95" customHeight="1" x14ac:dyDescent="0.2">
      <c r="A26" s="211" t="s">
        <v>724</v>
      </c>
      <c r="B26" s="212" t="s">
        <v>725</v>
      </c>
      <c r="C26" s="867" t="s">
        <v>1427</v>
      </c>
      <c r="D26" s="186" t="s">
        <v>471</v>
      </c>
      <c r="E26" s="187" t="s">
        <v>472</v>
      </c>
      <c r="F26" s="188" t="s">
        <v>473</v>
      </c>
      <c r="G26" s="189" t="s">
        <v>474</v>
      </c>
      <c r="H26" s="190" t="s">
        <v>475</v>
      </c>
      <c r="I26" s="191" t="s">
        <v>476</v>
      </c>
    </row>
    <row r="27" spans="1:9" ht="15.6" customHeight="1" x14ac:dyDescent="0.2">
      <c r="A27" s="15" t="s">
        <v>726</v>
      </c>
      <c r="B27" s="1345">
        <v>3.1</v>
      </c>
      <c r="C27" s="193"/>
      <c r="D27" s="215">
        <f>SUM(E27:I27)</f>
        <v>0</v>
      </c>
      <c r="E27" s="941">
        <f>'Sch C-3'!$E$12</f>
        <v>0</v>
      </c>
      <c r="F27" s="941">
        <f>'Sch C-3'!$F$12</f>
        <v>0</v>
      </c>
      <c r="G27" s="941">
        <f>'Sch C-3'!$G$12</f>
        <v>0</v>
      </c>
      <c r="H27" s="941">
        <f>'Sch C-3'!$H$12</f>
        <v>0</v>
      </c>
      <c r="I27" s="941">
        <f>'Sch C-3'!$I$12</f>
        <v>0</v>
      </c>
    </row>
    <row r="28" spans="1:9" ht="15.6" customHeight="1" x14ac:dyDescent="0.2">
      <c r="A28" s="15" t="s">
        <v>728</v>
      </c>
      <c r="B28" s="1346">
        <v>3.2</v>
      </c>
      <c r="C28" s="193"/>
      <c r="D28" s="215">
        <f t="shared" ref="D28:D54" si="8">SUM(E28:I28)</f>
        <v>0</v>
      </c>
      <c r="E28" s="941">
        <f>'Sch C-3'!$E$14</f>
        <v>0</v>
      </c>
      <c r="F28" s="941">
        <f>'Sch C-3'!$F$14</f>
        <v>0</v>
      </c>
      <c r="G28" s="941">
        <f>'Sch C-3'!$G$14</f>
        <v>0</v>
      </c>
      <c r="H28" s="941">
        <f>'Sch C-3'!$H$14</f>
        <v>0</v>
      </c>
      <c r="I28" s="941">
        <f>'Sch C-3'!$I$14</f>
        <v>0</v>
      </c>
    </row>
    <row r="29" spans="1:9" ht="15.6" customHeight="1" x14ac:dyDescent="0.2">
      <c r="A29" s="15" t="s">
        <v>730</v>
      </c>
      <c r="B29" s="1346">
        <v>3.3</v>
      </c>
      <c r="C29" s="193"/>
      <c r="D29" s="215">
        <f t="shared" si="8"/>
        <v>0</v>
      </c>
      <c r="E29" s="941">
        <f>'Sch C-3'!$E$16</f>
        <v>0</v>
      </c>
      <c r="F29" s="941">
        <f>'Sch C-3'!$F$16</f>
        <v>0</v>
      </c>
      <c r="G29" s="941">
        <f>'Sch C-3'!$G$16</f>
        <v>0</v>
      </c>
      <c r="H29" s="941">
        <f>'Sch C-3'!$H$16</f>
        <v>0</v>
      </c>
      <c r="I29" s="941">
        <f>'Sch C-3'!$I$16</f>
        <v>0</v>
      </c>
    </row>
    <row r="30" spans="1:9" ht="15.6" customHeight="1" x14ac:dyDescent="0.2">
      <c r="A30" s="15" t="s">
        <v>732</v>
      </c>
      <c r="B30" s="1346">
        <v>3.4</v>
      </c>
      <c r="C30" s="193"/>
      <c r="D30" s="215">
        <f t="shared" si="8"/>
        <v>0</v>
      </c>
      <c r="E30" s="941">
        <f>'Sch C-3'!$E$18</f>
        <v>0</v>
      </c>
      <c r="F30" s="941">
        <f>'Sch C-3'!$F$18</f>
        <v>0</v>
      </c>
      <c r="G30" s="941">
        <f>'Sch C-3'!$G$18</f>
        <v>0</v>
      </c>
      <c r="H30" s="941">
        <f>'Sch C-3'!$H$18</f>
        <v>0</v>
      </c>
      <c r="I30" s="941">
        <f>'Sch C-3'!$I$18</f>
        <v>0</v>
      </c>
    </row>
    <row r="31" spans="1:9" ht="15.6" customHeight="1" x14ac:dyDescent="0.2">
      <c r="A31" s="15" t="s">
        <v>734</v>
      </c>
      <c r="B31" s="1346">
        <v>3.5</v>
      </c>
      <c r="C31" s="193"/>
      <c r="D31" s="215">
        <f t="shared" si="8"/>
        <v>0</v>
      </c>
      <c r="E31" s="941">
        <f>'Sch C-3'!$E$20</f>
        <v>0</v>
      </c>
      <c r="F31" s="941">
        <f>'Sch C-3'!$F$20</f>
        <v>0</v>
      </c>
      <c r="G31" s="941">
        <f>'Sch C-3'!$G$20</f>
        <v>0</v>
      </c>
      <c r="H31" s="941">
        <f>'Sch C-3'!$H$20</f>
        <v>0</v>
      </c>
      <c r="I31" s="941">
        <f>'Sch C-3'!$I$20</f>
        <v>0</v>
      </c>
    </row>
    <row r="32" spans="1:9" ht="15.6" customHeight="1" x14ac:dyDescent="0.2">
      <c r="A32" s="15" t="s">
        <v>736</v>
      </c>
      <c r="B32" s="1346">
        <v>3.6</v>
      </c>
      <c r="C32" s="193"/>
      <c r="D32" s="215">
        <f t="shared" si="8"/>
        <v>0</v>
      </c>
      <c r="E32" s="941">
        <f>'Sch C-3'!$E$22</f>
        <v>0</v>
      </c>
      <c r="F32" s="941">
        <f>'Sch C-3'!$F$22</f>
        <v>0</v>
      </c>
      <c r="G32" s="941">
        <f>'Sch C-3'!$G$22</f>
        <v>0</v>
      </c>
      <c r="H32" s="941">
        <f>'Sch C-3'!$H$22</f>
        <v>0</v>
      </c>
      <c r="I32" s="941">
        <f>'Sch C-3'!$I$22</f>
        <v>0</v>
      </c>
    </row>
    <row r="33" spans="1:9" ht="15.6" customHeight="1" x14ac:dyDescent="0.2">
      <c r="A33" s="884"/>
      <c r="B33" s="991"/>
      <c r="C33" s="352"/>
      <c r="D33" s="215">
        <f t="shared" si="8"/>
        <v>0</v>
      </c>
      <c r="E33" s="1344">
        <f>IFERROR(VLOOKUP($B33,'Sch C-3'!$C$8:$I$128,3,0),0)</f>
        <v>0</v>
      </c>
      <c r="F33" s="1344">
        <f>IFERROR(VLOOKUP($B33,'Sch C-3'!$C$8:$I$128,4,0),0)</f>
        <v>0</v>
      </c>
      <c r="G33" s="1344">
        <f>IFERROR(VLOOKUP($B33,'Sch C-3'!$C$8:$I$128,5,0),0)</f>
        <v>0</v>
      </c>
      <c r="H33" s="1344">
        <f>IFERROR(VLOOKUP($B33,'Sch C-3'!$C$8:$I$128,6,0),0)</f>
        <v>0</v>
      </c>
      <c r="I33" s="1344">
        <f>IFERROR(VLOOKUP($B33,'Sch C-3'!$C$8:$I$128,7,0),0)</f>
        <v>0</v>
      </c>
    </row>
    <row r="34" spans="1:9" ht="15.6" customHeight="1" x14ac:dyDescent="0.2">
      <c r="A34" s="885"/>
      <c r="B34" s="991"/>
      <c r="C34" s="352"/>
      <c r="D34" s="215">
        <f t="shared" si="8"/>
        <v>0</v>
      </c>
      <c r="E34" s="1344">
        <f>IFERROR(VLOOKUP($B34,'Sch C-3'!$C$8:$I$128,3,0),0)</f>
        <v>0</v>
      </c>
      <c r="F34" s="1344">
        <f>IFERROR(VLOOKUP($B34,'Sch C-3'!$C$8:$I$128,4,0),0)</f>
        <v>0</v>
      </c>
      <c r="G34" s="1344">
        <f>IFERROR(VLOOKUP($B34,'Sch C-3'!$C$8:$I$128,5,0),0)</f>
        <v>0</v>
      </c>
      <c r="H34" s="1344">
        <f>IFERROR(VLOOKUP($B34,'Sch C-3'!$C$8:$I$128,6,0),0)</f>
        <v>0</v>
      </c>
      <c r="I34" s="1344">
        <f>IFERROR(VLOOKUP($B34,'Sch C-3'!$C$8:$I$128,7,0),0)</f>
        <v>0</v>
      </c>
    </row>
    <row r="35" spans="1:9" ht="15.6" customHeight="1" x14ac:dyDescent="0.2">
      <c r="A35" s="217"/>
      <c r="B35" s="991"/>
      <c r="C35" s="352"/>
      <c r="D35" s="215">
        <f t="shared" si="8"/>
        <v>0</v>
      </c>
      <c r="E35" s="1344">
        <f>IFERROR(VLOOKUP($B35,'Sch C-3'!$C$8:$I$128,3,0),0)</f>
        <v>0</v>
      </c>
      <c r="F35" s="1344">
        <f>IFERROR(VLOOKUP($B35,'Sch C-3'!$C$8:$I$128,4,0),0)</f>
        <v>0</v>
      </c>
      <c r="G35" s="1344">
        <f>IFERROR(VLOOKUP($B35,'Sch C-3'!$C$8:$I$128,5,0),0)</f>
        <v>0</v>
      </c>
      <c r="H35" s="1344">
        <f>IFERROR(VLOOKUP($B35,'Sch C-3'!$C$8:$I$128,6,0),0)</f>
        <v>0</v>
      </c>
      <c r="I35" s="1344">
        <f>IFERROR(VLOOKUP($B35,'Sch C-3'!$C$8:$I$128,7,0),0)</f>
        <v>0</v>
      </c>
    </row>
    <row r="36" spans="1:9" ht="15.6" customHeight="1" x14ac:dyDescent="0.2">
      <c r="A36" s="217"/>
      <c r="B36" s="991"/>
      <c r="C36" s="352"/>
      <c r="D36" s="215">
        <f t="shared" si="8"/>
        <v>0</v>
      </c>
      <c r="E36" s="1344">
        <f>IFERROR(VLOOKUP($B36,'Sch C-3'!$C$8:$I$128,3,0),0)</f>
        <v>0</v>
      </c>
      <c r="F36" s="1344">
        <f>IFERROR(VLOOKUP($B36,'Sch C-3'!$C$8:$I$128,4,0),0)</f>
        <v>0</v>
      </c>
      <c r="G36" s="1344">
        <f>IFERROR(VLOOKUP($B36,'Sch C-3'!$C$8:$I$128,5,0),0)</f>
        <v>0</v>
      </c>
      <c r="H36" s="1344">
        <f>IFERROR(VLOOKUP($B36,'Sch C-3'!$C$8:$I$128,6,0),0)</f>
        <v>0</v>
      </c>
      <c r="I36" s="1344">
        <f>IFERROR(VLOOKUP($B36,'Sch C-3'!$C$8:$I$128,7,0),0)</f>
        <v>0</v>
      </c>
    </row>
    <row r="37" spans="1:9" ht="15.6" customHeight="1" x14ac:dyDescent="0.2">
      <c r="A37" s="217"/>
      <c r="B37" s="991"/>
      <c r="C37" s="352"/>
      <c r="D37" s="215">
        <f t="shared" si="8"/>
        <v>0</v>
      </c>
      <c r="E37" s="1344">
        <f>IFERROR(VLOOKUP($B37,'Sch C-3'!$C$8:$I$128,3,0),0)</f>
        <v>0</v>
      </c>
      <c r="F37" s="1344">
        <f>IFERROR(VLOOKUP($B37,'Sch C-3'!$C$8:$I$128,4,0),0)</f>
        <v>0</v>
      </c>
      <c r="G37" s="1344">
        <f>IFERROR(VLOOKUP($B37,'Sch C-3'!$C$8:$I$128,5,0),0)</f>
        <v>0</v>
      </c>
      <c r="H37" s="1344">
        <f>IFERROR(VLOOKUP($B37,'Sch C-3'!$C$8:$I$128,6,0),0)</f>
        <v>0</v>
      </c>
      <c r="I37" s="1344">
        <f>IFERROR(VLOOKUP($B37,'Sch C-3'!$C$8:$I$128,7,0),0)</f>
        <v>0</v>
      </c>
    </row>
    <row r="38" spans="1:9" ht="15.6" customHeight="1" x14ac:dyDescent="0.2">
      <c r="A38" s="217"/>
      <c r="B38" s="991"/>
      <c r="C38" s="352"/>
      <c r="D38" s="215">
        <f t="shared" si="8"/>
        <v>0</v>
      </c>
      <c r="E38" s="1344">
        <f>IFERROR(VLOOKUP($B38,'Sch C-3'!$C$8:$I$128,3,0),0)</f>
        <v>0</v>
      </c>
      <c r="F38" s="1344">
        <f>IFERROR(VLOOKUP($B38,'Sch C-3'!$C$8:$I$128,4,0),0)</f>
        <v>0</v>
      </c>
      <c r="G38" s="1344">
        <f>IFERROR(VLOOKUP($B38,'Sch C-3'!$C$8:$I$128,5,0),0)</f>
        <v>0</v>
      </c>
      <c r="H38" s="1344">
        <f>IFERROR(VLOOKUP($B38,'Sch C-3'!$C$8:$I$128,6,0),0)</f>
        <v>0</v>
      </c>
      <c r="I38" s="1344">
        <f>IFERROR(VLOOKUP($B38,'Sch C-3'!$C$8:$I$128,7,0),0)</f>
        <v>0</v>
      </c>
    </row>
    <row r="39" spans="1:9" ht="15.6" customHeight="1" x14ac:dyDescent="0.2">
      <c r="A39" s="217"/>
      <c r="B39" s="991"/>
      <c r="C39" s="352"/>
      <c r="D39" s="215">
        <f t="shared" si="8"/>
        <v>0</v>
      </c>
      <c r="E39" s="1344">
        <f>IFERROR(VLOOKUP($B39,'Sch C-3'!$C$8:$I$128,3,0),0)</f>
        <v>0</v>
      </c>
      <c r="F39" s="1344">
        <f>IFERROR(VLOOKUP($B39,'Sch C-3'!$C$8:$I$128,4,0),0)</f>
        <v>0</v>
      </c>
      <c r="G39" s="1344">
        <f>IFERROR(VLOOKUP($B39,'Sch C-3'!$C$8:$I$128,5,0),0)</f>
        <v>0</v>
      </c>
      <c r="H39" s="1344">
        <f>IFERROR(VLOOKUP($B39,'Sch C-3'!$C$8:$I$128,6,0),0)</f>
        <v>0</v>
      </c>
      <c r="I39" s="1344">
        <f>IFERROR(VLOOKUP($B39,'Sch C-3'!$C$8:$I$128,7,0),0)</f>
        <v>0</v>
      </c>
    </row>
    <row r="40" spans="1:9" ht="15.6" customHeight="1" x14ac:dyDescent="0.2">
      <c r="A40" s="217"/>
      <c r="B40" s="991"/>
      <c r="C40" s="352"/>
      <c r="D40" s="215">
        <f t="shared" si="8"/>
        <v>0</v>
      </c>
      <c r="E40" s="1344">
        <f>IFERROR(VLOOKUP($B40,'Sch C-3'!$C$8:$I$128,3,0),0)</f>
        <v>0</v>
      </c>
      <c r="F40" s="1344">
        <f>IFERROR(VLOOKUP($B40,'Sch C-3'!$C$8:$I$128,4,0),0)</f>
        <v>0</v>
      </c>
      <c r="G40" s="1344">
        <f>IFERROR(VLOOKUP($B40,'Sch C-3'!$C$8:$I$128,5,0),0)</f>
        <v>0</v>
      </c>
      <c r="H40" s="1344">
        <f>IFERROR(VLOOKUP($B40,'Sch C-3'!$C$8:$I$128,6,0),0)</f>
        <v>0</v>
      </c>
      <c r="I40" s="1344">
        <f>IFERROR(VLOOKUP($B40,'Sch C-3'!$C$8:$I$128,7,0),0)</f>
        <v>0</v>
      </c>
    </row>
    <row r="41" spans="1:9" ht="15.6" customHeight="1" x14ac:dyDescent="0.2">
      <c r="A41" s="217"/>
      <c r="B41" s="991"/>
      <c r="C41" s="352"/>
      <c r="D41" s="215">
        <f t="shared" si="8"/>
        <v>0</v>
      </c>
      <c r="E41" s="1344">
        <f>IFERROR(VLOOKUP($B41,'Sch C-3'!$C$8:$I$128,3,0),0)</f>
        <v>0</v>
      </c>
      <c r="F41" s="1344">
        <f>IFERROR(VLOOKUP($B41,'Sch C-3'!$C$8:$I$128,4,0),0)</f>
        <v>0</v>
      </c>
      <c r="G41" s="1344">
        <f>IFERROR(VLOOKUP($B41,'Sch C-3'!$C$8:$I$128,5,0),0)</f>
        <v>0</v>
      </c>
      <c r="H41" s="1344">
        <f>IFERROR(VLOOKUP($B41,'Sch C-3'!$C$8:$I$128,6,0),0)</f>
        <v>0</v>
      </c>
      <c r="I41" s="1344">
        <f>IFERROR(VLOOKUP($B41,'Sch C-3'!$C$8:$I$128,7,0),0)</f>
        <v>0</v>
      </c>
    </row>
    <row r="42" spans="1:9" ht="15.6" customHeight="1" x14ac:dyDescent="0.2">
      <c r="A42" s="217"/>
      <c r="B42" s="991"/>
      <c r="C42" s="352"/>
      <c r="D42" s="215">
        <f t="shared" si="8"/>
        <v>0</v>
      </c>
      <c r="E42" s="1344">
        <f>IFERROR(VLOOKUP($B42,'Sch C-3'!$C$8:$I$128,3,0),0)</f>
        <v>0</v>
      </c>
      <c r="F42" s="1344">
        <f>IFERROR(VLOOKUP($B42,'Sch C-3'!$C$8:$I$128,4,0),0)</f>
        <v>0</v>
      </c>
      <c r="G42" s="1344">
        <f>IFERROR(VLOOKUP($B42,'Sch C-3'!$C$8:$I$128,5,0),0)</f>
        <v>0</v>
      </c>
      <c r="H42" s="1344">
        <f>IFERROR(VLOOKUP($B42,'Sch C-3'!$C$8:$I$128,6,0),0)</f>
        <v>0</v>
      </c>
      <c r="I42" s="1344">
        <f>IFERROR(VLOOKUP($B42,'Sch C-3'!$C$8:$I$128,7,0),0)</f>
        <v>0</v>
      </c>
    </row>
    <row r="43" spans="1:9" ht="15.6" customHeight="1" x14ac:dyDescent="0.2">
      <c r="A43" s="217"/>
      <c r="B43" s="991"/>
      <c r="C43" s="352"/>
      <c r="D43" s="215">
        <f t="shared" si="8"/>
        <v>0</v>
      </c>
      <c r="E43" s="1344">
        <f>IFERROR(VLOOKUP($B43,'Sch C-3'!$C$8:$I$128,3,0),0)</f>
        <v>0</v>
      </c>
      <c r="F43" s="1344">
        <f>IFERROR(VLOOKUP($B43,'Sch C-3'!$C$8:$I$128,4,0),0)</f>
        <v>0</v>
      </c>
      <c r="G43" s="1344">
        <f>IFERROR(VLOOKUP($B43,'Sch C-3'!$C$8:$I$128,5,0),0)</f>
        <v>0</v>
      </c>
      <c r="H43" s="1344">
        <f>IFERROR(VLOOKUP($B43,'Sch C-3'!$C$8:$I$128,6,0),0)</f>
        <v>0</v>
      </c>
      <c r="I43" s="1344">
        <f>IFERROR(VLOOKUP($B43,'Sch C-3'!$C$8:$I$128,7,0),0)</f>
        <v>0</v>
      </c>
    </row>
    <row r="44" spans="1:9" ht="15.6" customHeight="1" x14ac:dyDescent="0.2">
      <c r="A44" s="217"/>
      <c r="B44" s="991"/>
      <c r="C44" s="352"/>
      <c r="D44" s="215">
        <f t="shared" si="8"/>
        <v>0</v>
      </c>
      <c r="E44" s="1344">
        <f>IFERROR(VLOOKUP($B44,'Sch C-3'!$C$8:$I$128,3,0),0)</f>
        <v>0</v>
      </c>
      <c r="F44" s="1344">
        <f>IFERROR(VLOOKUP($B44,'Sch C-3'!$C$8:$I$128,4,0),0)</f>
        <v>0</v>
      </c>
      <c r="G44" s="1344">
        <f>IFERROR(VLOOKUP($B44,'Sch C-3'!$C$8:$I$128,5,0),0)</f>
        <v>0</v>
      </c>
      <c r="H44" s="1344">
        <f>IFERROR(VLOOKUP($B44,'Sch C-3'!$C$8:$I$128,6,0),0)</f>
        <v>0</v>
      </c>
      <c r="I44" s="1344">
        <f>IFERROR(VLOOKUP($B44,'Sch C-3'!$C$8:$I$128,7,0),0)</f>
        <v>0</v>
      </c>
    </row>
    <row r="45" spans="1:9" ht="15.6" customHeight="1" x14ac:dyDescent="0.2">
      <c r="A45" s="217"/>
      <c r="B45" s="991"/>
      <c r="C45" s="352"/>
      <c r="D45" s="215">
        <f t="shared" si="8"/>
        <v>0</v>
      </c>
      <c r="E45" s="1344">
        <f>IFERROR(VLOOKUP($B45,'Sch C-3'!$C$8:$I$128,3,0),0)</f>
        <v>0</v>
      </c>
      <c r="F45" s="1344">
        <f>IFERROR(VLOOKUP($B45,'Sch C-3'!$C$8:$I$128,4,0),0)</f>
        <v>0</v>
      </c>
      <c r="G45" s="1344">
        <f>IFERROR(VLOOKUP($B45,'Sch C-3'!$C$8:$I$128,5,0),0)</f>
        <v>0</v>
      </c>
      <c r="H45" s="1344">
        <f>IFERROR(VLOOKUP($B45,'Sch C-3'!$C$8:$I$128,6,0),0)</f>
        <v>0</v>
      </c>
      <c r="I45" s="1344">
        <f>IFERROR(VLOOKUP($B45,'Sch C-3'!$C$8:$I$128,7,0),0)</f>
        <v>0</v>
      </c>
    </row>
    <row r="46" spans="1:9" ht="15.6" customHeight="1" x14ac:dyDescent="0.2">
      <c r="A46" s="217"/>
      <c r="B46" s="991"/>
      <c r="C46" s="352"/>
      <c r="D46" s="215">
        <f t="shared" si="8"/>
        <v>0</v>
      </c>
      <c r="E46" s="1344">
        <f>IFERROR(VLOOKUP($B46,'Sch C-3'!$C$8:$I$128,3,0),0)</f>
        <v>0</v>
      </c>
      <c r="F46" s="1344">
        <f>IFERROR(VLOOKUP($B46,'Sch C-3'!$C$8:$I$128,4,0),0)</f>
        <v>0</v>
      </c>
      <c r="G46" s="1344">
        <f>IFERROR(VLOOKUP($B46,'Sch C-3'!$C$8:$I$128,5,0),0)</f>
        <v>0</v>
      </c>
      <c r="H46" s="1344">
        <f>IFERROR(VLOOKUP($B46,'Sch C-3'!$C$8:$I$128,6,0),0)</f>
        <v>0</v>
      </c>
      <c r="I46" s="1344">
        <f>IFERROR(VLOOKUP($B46,'Sch C-3'!$C$8:$I$128,7,0),0)</f>
        <v>0</v>
      </c>
    </row>
    <row r="47" spans="1:9" ht="15.6" customHeight="1" x14ac:dyDescent="0.2">
      <c r="A47" s="217"/>
      <c r="B47" s="991"/>
      <c r="C47" s="352"/>
      <c r="D47" s="215">
        <f t="shared" si="8"/>
        <v>0</v>
      </c>
      <c r="E47" s="1344">
        <f>IFERROR(VLOOKUP($B47,'Sch C-3'!$C$8:$I$128,3,0),0)</f>
        <v>0</v>
      </c>
      <c r="F47" s="1344">
        <f>IFERROR(VLOOKUP($B47,'Sch C-3'!$C$8:$I$128,4,0),0)</f>
        <v>0</v>
      </c>
      <c r="G47" s="1344">
        <f>IFERROR(VLOOKUP($B47,'Sch C-3'!$C$8:$I$128,5,0),0)</f>
        <v>0</v>
      </c>
      <c r="H47" s="1344">
        <f>IFERROR(VLOOKUP($B47,'Sch C-3'!$C$8:$I$128,6,0),0)</f>
        <v>0</v>
      </c>
      <c r="I47" s="1344">
        <f>IFERROR(VLOOKUP($B47,'Sch C-3'!$C$8:$I$128,7,0),0)</f>
        <v>0</v>
      </c>
    </row>
    <row r="48" spans="1:9" ht="15.6" customHeight="1" x14ac:dyDescent="0.2">
      <c r="A48" s="217"/>
      <c r="B48" s="991"/>
      <c r="C48" s="352"/>
      <c r="D48" s="215">
        <f t="shared" si="8"/>
        <v>0</v>
      </c>
      <c r="E48" s="1344">
        <f>IFERROR(VLOOKUP($B48,'Sch C-3'!$C$8:$I$128,3,0),0)</f>
        <v>0</v>
      </c>
      <c r="F48" s="1344">
        <f>IFERROR(VLOOKUP($B48,'Sch C-3'!$C$8:$I$128,4,0),0)</f>
        <v>0</v>
      </c>
      <c r="G48" s="1344">
        <f>IFERROR(VLOOKUP($B48,'Sch C-3'!$C$8:$I$128,5,0),0)</f>
        <v>0</v>
      </c>
      <c r="H48" s="1344">
        <f>IFERROR(VLOOKUP($B48,'Sch C-3'!$C$8:$I$128,6,0),0)</f>
        <v>0</v>
      </c>
      <c r="I48" s="1344">
        <f>IFERROR(VLOOKUP($B48,'Sch C-3'!$C$8:$I$128,7,0),0)</f>
        <v>0</v>
      </c>
    </row>
    <row r="49" spans="1:9" ht="15.6" customHeight="1" x14ac:dyDescent="0.2">
      <c r="A49" s="217"/>
      <c r="B49" s="991"/>
      <c r="C49" s="352"/>
      <c r="D49" s="215">
        <f t="shared" si="8"/>
        <v>0</v>
      </c>
      <c r="E49" s="1344">
        <f>IFERROR(VLOOKUP($B49,'Sch C-3'!$C$8:$I$128,3,0),0)</f>
        <v>0</v>
      </c>
      <c r="F49" s="1344">
        <f>IFERROR(VLOOKUP($B49,'Sch C-3'!$C$8:$I$128,4,0),0)</f>
        <v>0</v>
      </c>
      <c r="G49" s="1344">
        <f>IFERROR(VLOOKUP($B49,'Sch C-3'!$C$8:$I$128,5,0),0)</f>
        <v>0</v>
      </c>
      <c r="H49" s="1344">
        <f>IFERROR(VLOOKUP($B49,'Sch C-3'!$C$8:$I$128,6,0),0)</f>
        <v>0</v>
      </c>
      <c r="I49" s="1344">
        <f>IFERROR(VLOOKUP($B49,'Sch C-3'!$C$8:$I$128,7,0),0)</f>
        <v>0</v>
      </c>
    </row>
    <row r="50" spans="1:9" ht="15.6" customHeight="1" x14ac:dyDescent="0.2">
      <c r="A50" s="217"/>
      <c r="B50" s="991"/>
      <c r="C50" s="352"/>
      <c r="D50" s="215">
        <f t="shared" si="8"/>
        <v>0</v>
      </c>
      <c r="E50" s="1344">
        <f>IFERROR(VLOOKUP($B50,'Sch C-3'!$C$8:$I$128,3,0),0)</f>
        <v>0</v>
      </c>
      <c r="F50" s="1344">
        <f>IFERROR(VLOOKUP($B50,'Sch C-3'!$C$8:$I$128,4,0),0)</f>
        <v>0</v>
      </c>
      <c r="G50" s="1344">
        <f>IFERROR(VLOOKUP($B50,'Sch C-3'!$C$8:$I$128,5,0),0)</f>
        <v>0</v>
      </c>
      <c r="H50" s="1344">
        <f>IFERROR(VLOOKUP($B50,'Sch C-3'!$C$8:$I$128,6,0),0)</f>
        <v>0</v>
      </c>
      <c r="I50" s="1344">
        <f>IFERROR(VLOOKUP($B50,'Sch C-3'!$C$8:$I$128,7,0),0)</f>
        <v>0</v>
      </c>
    </row>
    <row r="51" spans="1:9" ht="15.6" customHeight="1" x14ac:dyDescent="0.2">
      <c r="A51" s="217"/>
      <c r="B51" s="991"/>
      <c r="C51" s="352"/>
      <c r="D51" s="215">
        <f t="shared" si="8"/>
        <v>0</v>
      </c>
      <c r="E51" s="1344">
        <f>IFERROR(VLOOKUP($B51,'Sch C-3'!$C$8:$I$128,3,0),0)</f>
        <v>0</v>
      </c>
      <c r="F51" s="1344">
        <f>IFERROR(VLOOKUP($B51,'Sch C-3'!$C$8:$I$128,4,0),0)</f>
        <v>0</v>
      </c>
      <c r="G51" s="1344">
        <f>IFERROR(VLOOKUP($B51,'Sch C-3'!$C$8:$I$128,5,0),0)</f>
        <v>0</v>
      </c>
      <c r="H51" s="1344">
        <f>IFERROR(VLOOKUP($B51,'Sch C-3'!$C$8:$I$128,6,0),0)</f>
        <v>0</v>
      </c>
      <c r="I51" s="1344">
        <f>IFERROR(VLOOKUP($B51,'Sch C-3'!$C$8:$I$128,7,0),0)</f>
        <v>0</v>
      </c>
    </row>
    <row r="52" spans="1:9" ht="15.6" customHeight="1" x14ac:dyDescent="0.2">
      <c r="A52" s="217"/>
      <c r="B52" s="991"/>
      <c r="C52" s="352"/>
      <c r="D52" s="215">
        <f t="shared" si="8"/>
        <v>0</v>
      </c>
      <c r="E52" s="1344">
        <f>IFERROR(VLOOKUP($B52,'Sch C-3'!$C$8:$I$128,3,0),0)</f>
        <v>0</v>
      </c>
      <c r="F52" s="1344">
        <f>IFERROR(VLOOKUP($B52,'Sch C-3'!$C$8:$I$128,4,0),0)</f>
        <v>0</v>
      </c>
      <c r="G52" s="1344">
        <f>IFERROR(VLOOKUP($B52,'Sch C-3'!$C$8:$I$128,5,0),0)</f>
        <v>0</v>
      </c>
      <c r="H52" s="1344">
        <f>IFERROR(VLOOKUP($B52,'Sch C-3'!$C$8:$I$128,6,0),0)</f>
        <v>0</v>
      </c>
      <c r="I52" s="1344">
        <f>IFERROR(VLOOKUP($B52,'Sch C-3'!$C$8:$I$128,7,0),0)</f>
        <v>0</v>
      </c>
    </row>
    <row r="53" spans="1:9" ht="15.6" customHeight="1" x14ac:dyDescent="0.2">
      <c r="A53" s="217"/>
      <c r="B53" s="991"/>
      <c r="C53" s="352"/>
      <c r="D53" s="215">
        <f t="shared" si="8"/>
        <v>0</v>
      </c>
      <c r="E53" s="1344">
        <f>IFERROR(VLOOKUP($B53,'Sch C-3'!$C$8:$I$128,3,0),0)</f>
        <v>0</v>
      </c>
      <c r="F53" s="1344">
        <f>IFERROR(VLOOKUP($B53,'Sch C-3'!$C$8:$I$128,4,0),0)</f>
        <v>0</v>
      </c>
      <c r="G53" s="1344">
        <f>IFERROR(VLOOKUP($B53,'Sch C-3'!$C$8:$I$128,5,0),0)</f>
        <v>0</v>
      </c>
      <c r="H53" s="1344">
        <f>IFERROR(VLOOKUP($B53,'Sch C-3'!$C$8:$I$128,6,0),0)</f>
        <v>0</v>
      </c>
      <c r="I53" s="1344">
        <f>IFERROR(VLOOKUP($B53,'Sch C-3'!$C$8:$I$128,7,0),0)</f>
        <v>0</v>
      </c>
    </row>
    <row r="54" spans="1:9" ht="15.6" customHeight="1" x14ac:dyDescent="0.2">
      <c r="A54" s="217"/>
      <c r="B54" s="991"/>
      <c r="C54" s="352"/>
      <c r="D54" s="215">
        <f t="shared" si="8"/>
        <v>0</v>
      </c>
      <c r="E54" s="1344">
        <f>IFERROR(VLOOKUP($B54,'Sch C-3'!$C$8:$I$128,3,0),0)</f>
        <v>0</v>
      </c>
      <c r="F54" s="1344">
        <f>IFERROR(VLOOKUP($B54,'Sch C-3'!$C$8:$I$128,4,0),0)</f>
        <v>0</v>
      </c>
      <c r="G54" s="1344">
        <f>IFERROR(VLOOKUP($B54,'Sch C-3'!$C$8:$I$128,5,0),0)</f>
        <v>0</v>
      </c>
      <c r="H54" s="1344">
        <f>IFERROR(VLOOKUP($B54,'Sch C-3'!$C$8:$I$128,6,0),0)</f>
        <v>0</v>
      </c>
      <c r="I54" s="1344">
        <f>IFERROR(VLOOKUP($B54,'Sch C-3'!$C$8:$I$128,7,0),0)</f>
        <v>0</v>
      </c>
    </row>
    <row r="55" spans="1:9" ht="15.6" customHeight="1" x14ac:dyDescent="0.2"/>
    <row r="56" spans="1:9" ht="15.6" customHeight="1" x14ac:dyDescent="0.2"/>
    <row r="57" spans="1:9" ht="15.6" customHeight="1" x14ac:dyDescent="0.25">
      <c r="A57" s="218" t="s">
        <v>53</v>
      </c>
      <c r="B57" s="219"/>
      <c r="C57" s="219"/>
      <c r="D57" s="220"/>
      <c r="E57" s="37"/>
      <c r="F57" s="219"/>
      <c r="G57" s="219"/>
      <c r="H57" s="219"/>
      <c r="I57" s="221"/>
    </row>
    <row r="58" spans="1:9" ht="30.95" customHeight="1" x14ac:dyDescent="0.2">
      <c r="A58" s="7" t="s">
        <v>738</v>
      </c>
      <c r="B58" s="7" t="s">
        <v>725</v>
      </c>
      <c r="C58" s="865" t="s">
        <v>1412</v>
      </c>
      <c r="D58" s="222" t="s">
        <v>471</v>
      </c>
      <c r="E58" s="7" t="s">
        <v>472</v>
      </c>
      <c r="F58" s="7" t="s">
        <v>473</v>
      </c>
      <c r="G58" s="7" t="s">
        <v>474</v>
      </c>
      <c r="H58" s="7" t="s">
        <v>475</v>
      </c>
      <c r="I58" s="7" t="s">
        <v>476</v>
      </c>
    </row>
    <row r="59" spans="1:9" ht="15.6" customHeight="1" x14ac:dyDescent="0.2">
      <c r="A59" s="216"/>
      <c r="B59" s="223" t="s">
        <v>739</v>
      </c>
      <c r="D59" s="224">
        <f t="shared" ref="D59:D86" si="9">SUM(E59:I59)</f>
        <v>0</v>
      </c>
      <c r="E59" s="225"/>
      <c r="F59" s="226"/>
      <c r="G59" s="226"/>
      <c r="H59" s="226"/>
      <c r="I59" s="226"/>
    </row>
    <row r="60" spans="1:9" ht="15.6" customHeight="1" x14ac:dyDescent="0.2">
      <c r="A60" s="217"/>
      <c r="B60" s="991"/>
      <c r="C60" s="118"/>
      <c r="D60" s="227">
        <f t="shared" si="9"/>
        <v>0</v>
      </c>
      <c r="E60" s="228">
        <f t="shared" ref="E60:E86" si="10">IFERROR(VLOOKUP(B60,$B$27:$I$54,4,0)*C60,0)</f>
        <v>0</v>
      </c>
      <c r="F60" s="227">
        <f t="shared" ref="F60:F86" si="11">IFERROR(VLOOKUP(B60,$B$27:$I$54,5,0)*C60,0)</f>
        <v>0</v>
      </c>
      <c r="G60" s="227">
        <f t="shared" ref="G60:G86" si="12">IFERROR(VLOOKUP(B60,$B$27:$I$54,6,0)*C60,0)</f>
        <v>0</v>
      </c>
      <c r="H60" s="227">
        <f t="shared" ref="H60:H86" si="13">IFERROR(VLOOKUP(B60,$B$27:$I$54,7,0)*C60,0)</f>
        <v>0</v>
      </c>
      <c r="I60" s="227">
        <f t="shared" ref="I60:I86" si="14">IFERROR(VLOOKUP(B60,$B$27:$I$54,8,0)*C60,0)</f>
        <v>0</v>
      </c>
    </row>
    <row r="61" spans="1:9" ht="15.6" customHeight="1" x14ac:dyDescent="0.2">
      <c r="A61" s="217"/>
      <c r="B61" s="991"/>
      <c r="C61" s="118"/>
      <c r="D61" s="227">
        <f t="shared" si="9"/>
        <v>0</v>
      </c>
      <c r="E61" s="228">
        <f t="shared" si="10"/>
        <v>0</v>
      </c>
      <c r="F61" s="227">
        <f t="shared" si="11"/>
        <v>0</v>
      </c>
      <c r="G61" s="227">
        <f t="shared" si="12"/>
        <v>0</v>
      </c>
      <c r="H61" s="227">
        <f t="shared" si="13"/>
        <v>0</v>
      </c>
      <c r="I61" s="227">
        <f t="shared" si="14"/>
        <v>0</v>
      </c>
    </row>
    <row r="62" spans="1:9" ht="15.6" customHeight="1" x14ac:dyDescent="0.2">
      <c r="A62" s="217"/>
      <c r="B62" s="991"/>
      <c r="C62" s="118"/>
      <c r="D62" s="227">
        <f t="shared" si="9"/>
        <v>0</v>
      </c>
      <c r="E62" s="228">
        <f t="shared" si="10"/>
        <v>0</v>
      </c>
      <c r="F62" s="227">
        <f t="shared" si="11"/>
        <v>0</v>
      </c>
      <c r="G62" s="227">
        <f t="shared" si="12"/>
        <v>0</v>
      </c>
      <c r="H62" s="227">
        <f t="shared" si="13"/>
        <v>0</v>
      </c>
      <c r="I62" s="227">
        <f t="shared" si="14"/>
        <v>0</v>
      </c>
    </row>
    <row r="63" spans="1:9" ht="15.6" customHeight="1" x14ac:dyDescent="0.2">
      <c r="A63" s="217"/>
      <c r="B63" s="991"/>
      <c r="C63" s="118"/>
      <c r="D63" s="227">
        <f t="shared" si="9"/>
        <v>0</v>
      </c>
      <c r="E63" s="228">
        <f t="shared" si="10"/>
        <v>0</v>
      </c>
      <c r="F63" s="227">
        <f t="shared" si="11"/>
        <v>0</v>
      </c>
      <c r="G63" s="227">
        <f t="shared" si="12"/>
        <v>0</v>
      </c>
      <c r="H63" s="227">
        <f t="shared" si="13"/>
        <v>0</v>
      </c>
      <c r="I63" s="227">
        <f t="shared" si="14"/>
        <v>0</v>
      </c>
    </row>
    <row r="64" spans="1:9" ht="15.6" customHeight="1" x14ac:dyDescent="0.2">
      <c r="A64" s="217"/>
      <c r="B64" s="991"/>
      <c r="C64" s="118"/>
      <c r="D64" s="227">
        <f t="shared" si="9"/>
        <v>0</v>
      </c>
      <c r="E64" s="228">
        <f t="shared" si="10"/>
        <v>0</v>
      </c>
      <c r="F64" s="227">
        <f t="shared" si="11"/>
        <v>0</v>
      </c>
      <c r="G64" s="227">
        <f t="shared" si="12"/>
        <v>0</v>
      </c>
      <c r="H64" s="227">
        <f t="shared" si="13"/>
        <v>0</v>
      </c>
      <c r="I64" s="227">
        <f t="shared" si="14"/>
        <v>0</v>
      </c>
    </row>
    <row r="65" spans="1:9" ht="15.6" customHeight="1" x14ac:dyDescent="0.2">
      <c r="A65" s="217"/>
      <c r="B65" s="991"/>
      <c r="C65" s="118"/>
      <c r="D65" s="227">
        <f t="shared" si="9"/>
        <v>0</v>
      </c>
      <c r="E65" s="228">
        <f t="shared" si="10"/>
        <v>0</v>
      </c>
      <c r="F65" s="227">
        <f t="shared" si="11"/>
        <v>0</v>
      </c>
      <c r="G65" s="227">
        <f t="shared" si="12"/>
        <v>0</v>
      </c>
      <c r="H65" s="227">
        <f t="shared" si="13"/>
        <v>0</v>
      </c>
      <c r="I65" s="227">
        <f t="shared" si="14"/>
        <v>0</v>
      </c>
    </row>
    <row r="66" spans="1:9" ht="15.6" customHeight="1" x14ac:dyDescent="0.2">
      <c r="A66" s="217"/>
      <c r="B66" s="991"/>
      <c r="C66" s="118"/>
      <c r="D66" s="227">
        <f t="shared" si="9"/>
        <v>0</v>
      </c>
      <c r="E66" s="228">
        <f t="shared" si="10"/>
        <v>0</v>
      </c>
      <c r="F66" s="227">
        <f t="shared" si="11"/>
        <v>0</v>
      </c>
      <c r="G66" s="227">
        <f t="shared" si="12"/>
        <v>0</v>
      </c>
      <c r="H66" s="227">
        <f t="shared" si="13"/>
        <v>0</v>
      </c>
      <c r="I66" s="227">
        <f t="shared" si="14"/>
        <v>0</v>
      </c>
    </row>
    <row r="67" spans="1:9" ht="15.6" customHeight="1" x14ac:dyDescent="0.2">
      <c r="A67" s="217"/>
      <c r="B67" s="991"/>
      <c r="C67" s="118"/>
      <c r="D67" s="227">
        <f t="shared" si="9"/>
        <v>0</v>
      </c>
      <c r="E67" s="228">
        <f t="shared" si="10"/>
        <v>0</v>
      </c>
      <c r="F67" s="227">
        <f t="shared" si="11"/>
        <v>0</v>
      </c>
      <c r="G67" s="227">
        <f t="shared" si="12"/>
        <v>0</v>
      </c>
      <c r="H67" s="227">
        <f t="shared" si="13"/>
        <v>0</v>
      </c>
      <c r="I67" s="227">
        <f t="shared" si="14"/>
        <v>0</v>
      </c>
    </row>
    <row r="68" spans="1:9" ht="15.6" customHeight="1" x14ac:dyDescent="0.2">
      <c r="A68" s="217"/>
      <c r="B68" s="991"/>
      <c r="C68" s="118"/>
      <c r="D68" s="227">
        <f t="shared" si="9"/>
        <v>0</v>
      </c>
      <c r="E68" s="228">
        <f t="shared" si="10"/>
        <v>0</v>
      </c>
      <c r="F68" s="227">
        <f t="shared" si="11"/>
        <v>0</v>
      </c>
      <c r="G68" s="227">
        <f t="shared" si="12"/>
        <v>0</v>
      </c>
      <c r="H68" s="227">
        <f t="shared" si="13"/>
        <v>0</v>
      </c>
      <c r="I68" s="227">
        <f t="shared" si="14"/>
        <v>0</v>
      </c>
    </row>
    <row r="69" spans="1:9" ht="15.6" customHeight="1" x14ac:dyDescent="0.2">
      <c r="A69" s="217"/>
      <c r="B69" s="991"/>
      <c r="C69" s="118"/>
      <c r="D69" s="227">
        <f t="shared" si="9"/>
        <v>0</v>
      </c>
      <c r="E69" s="228">
        <f t="shared" si="10"/>
        <v>0</v>
      </c>
      <c r="F69" s="227">
        <f t="shared" si="11"/>
        <v>0</v>
      </c>
      <c r="G69" s="227">
        <f t="shared" si="12"/>
        <v>0</v>
      </c>
      <c r="H69" s="227">
        <f t="shared" si="13"/>
        <v>0</v>
      </c>
      <c r="I69" s="227">
        <f t="shared" si="14"/>
        <v>0</v>
      </c>
    </row>
    <row r="70" spans="1:9" ht="15.6" customHeight="1" x14ac:dyDescent="0.2">
      <c r="A70" s="217"/>
      <c r="B70" s="991"/>
      <c r="C70" s="118"/>
      <c r="D70" s="227">
        <f t="shared" si="9"/>
        <v>0</v>
      </c>
      <c r="E70" s="228">
        <f t="shared" si="10"/>
        <v>0</v>
      </c>
      <c r="F70" s="227">
        <f t="shared" si="11"/>
        <v>0</v>
      </c>
      <c r="G70" s="227">
        <f t="shared" si="12"/>
        <v>0</v>
      </c>
      <c r="H70" s="227">
        <f t="shared" si="13"/>
        <v>0</v>
      </c>
      <c r="I70" s="227">
        <f t="shared" si="14"/>
        <v>0</v>
      </c>
    </row>
    <row r="71" spans="1:9" ht="15.6" customHeight="1" x14ac:dyDescent="0.2">
      <c r="A71" s="217"/>
      <c r="B71" s="991"/>
      <c r="C71" s="118"/>
      <c r="D71" s="227">
        <f t="shared" si="9"/>
        <v>0</v>
      </c>
      <c r="E71" s="228">
        <f t="shared" si="10"/>
        <v>0</v>
      </c>
      <c r="F71" s="227">
        <f t="shared" si="11"/>
        <v>0</v>
      </c>
      <c r="G71" s="227">
        <f t="shared" si="12"/>
        <v>0</v>
      </c>
      <c r="H71" s="227">
        <f t="shared" si="13"/>
        <v>0</v>
      </c>
      <c r="I71" s="227">
        <f t="shared" si="14"/>
        <v>0</v>
      </c>
    </row>
    <row r="72" spans="1:9" ht="15.6" customHeight="1" x14ac:dyDescent="0.2">
      <c r="A72" s="217"/>
      <c r="B72" s="991"/>
      <c r="C72" s="118"/>
      <c r="D72" s="227">
        <f t="shared" si="9"/>
        <v>0</v>
      </c>
      <c r="E72" s="228">
        <f t="shared" si="10"/>
        <v>0</v>
      </c>
      <c r="F72" s="227">
        <f t="shared" si="11"/>
        <v>0</v>
      </c>
      <c r="G72" s="227">
        <f t="shared" si="12"/>
        <v>0</v>
      </c>
      <c r="H72" s="227">
        <f t="shared" si="13"/>
        <v>0</v>
      </c>
      <c r="I72" s="227">
        <f t="shared" si="14"/>
        <v>0</v>
      </c>
    </row>
    <row r="73" spans="1:9" ht="15.6" customHeight="1" x14ac:dyDescent="0.2">
      <c r="A73" s="217"/>
      <c r="B73" s="991"/>
      <c r="C73" s="118"/>
      <c r="D73" s="227">
        <f t="shared" si="9"/>
        <v>0</v>
      </c>
      <c r="E73" s="228">
        <f t="shared" si="10"/>
        <v>0</v>
      </c>
      <c r="F73" s="227">
        <f t="shared" si="11"/>
        <v>0</v>
      </c>
      <c r="G73" s="227">
        <f t="shared" si="12"/>
        <v>0</v>
      </c>
      <c r="H73" s="227">
        <f t="shared" si="13"/>
        <v>0</v>
      </c>
      <c r="I73" s="227">
        <f t="shared" si="14"/>
        <v>0</v>
      </c>
    </row>
    <row r="74" spans="1:9" ht="15.6" customHeight="1" x14ac:dyDescent="0.2">
      <c r="A74" s="217"/>
      <c r="B74" s="991"/>
      <c r="C74" s="118"/>
      <c r="D74" s="227">
        <f t="shared" si="9"/>
        <v>0</v>
      </c>
      <c r="E74" s="228">
        <f t="shared" si="10"/>
        <v>0</v>
      </c>
      <c r="F74" s="227">
        <f t="shared" si="11"/>
        <v>0</v>
      </c>
      <c r="G74" s="227">
        <f t="shared" si="12"/>
        <v>0</v>
      </c>
      <c r="H74" s="227">
        <f t="shared" si="13"/>
        <v>0</v>
      </c>
      <c r="I74" s="227">
        <f t="shared" si="14"/>
        <v>0</v>
      </c>
    </row>
    <row r="75" spans="1:9" ht="15.6" customHeight="1" x14ac:dyDescent="0.2">
      <c r="A75" s="217"/>
      <c r="B75" s="991"/>
      <c r="C75" s="118"/>
      <c r="D75" s="227">
        <f t="shared" si="9"/>
        <v>0</v>
      </c>
      <c r="E75" s="228">
        <f t="shared" si="10"/>
        <v>0</v>
      </c>
      <c r="F75" s="227">
        <f t="shared" si="11"/>
        <v>0</v>
      </c>
      <c r="G75" s="227">
        <f t="shared" si="12"/>
        <v>0</v>
      </c>
      <c r="H75" s="227">
        <f t="shared" si="13"/>
        <v>0</v>
      </c>
      <c r="I75" s="227">
        <f t="shared" si="14"/>
        <v>0</v>
      </c>
    </row>
    <row r="76" spans="1:9" ht="15.6" customHeight="1" x14ac:dyDescent="0.2">
      <c r="A76" s="217"/>
      <c r="B76" s="991"/>
      <c r="C76" s="118"/>
      <c r="D76" s="227">
        <f t="shared" si="9"/>
        <v>0</v>
      </c>
      <c r="E76" s="228">
        <f t="shared" si="10"/>
        <v>0</v>
      </c>
      <c r="F76" s="227">
        <f t="shared" si="11"/>
        <v>0</v>
      </c>
      <c r="G76" s="227">
        <f t="shared" si="12"/>
        <v>0</v>
      </c>
      <c r="H76" s="227">
        <f t="shared" si="13"/>
        <v>0</v>
      </c>
      <c r="I76" s="227">
        <f t="shared" si="14"/>
        <v>0</v>
      </c>
    </row>
    <row r="77" spans="1:9" ht="15.6" customHeight="1" x14ac:dyDescent="0.2">
      <c r="A77" s="217"/>
      <c r="B77" s="991"/>
      <c r="C77" s="118"/>
      <c r="D77" s="227">
        <f t="shared" si="9"/>
        <v>0</v>
      </c>
      <c r="E77" s="228">
        <f t="shared" si="10"/>
        <v>0</v>
      </c>
      <c r="F77" s="227">
        <f t="shared" si="11"/>
        <v>0</v>
      </c>
      <c r="G77" s="227">
        <f t="shared" si="12"/>
        <v>0</v>
      </c>
      <c r="H77" s="227">
        <f t="shared" si="13"/>
        <v>0</v>
      </c>
      <c r="I77" s="227">
        <f t="shared" si="14"/>
        <v>0</v>
      </c>
    </row>
    <row r="78" spans="1:9" ht="15.6" customHeight="1" x14ac:dyDescent="0.2">
      <c r="A78" s="217"/>
      <c r="B78" s="991"/>
      <c r="C78" s="118"/>
      <c r="D78" s="227">
        <f t="shared" si="9"/>
        <v>0</v>
      </c>
      <c r="E78" s="228">
        <f t="shared" si="10"/>
        <v>0</v>
      </c>
      <c r="F78" s="227">
        <f t="shared" si="11"/>
        <v>0</v>
      </c>
      <c r="G78" s="227">
        <f t="shared" si="12"/>
        <v>0</v>
      </c>
      <c r="H78" s="227">
        <f t="shared" si="13"/>
        <v>0</v>
      </c>
      <c r="I78" s="227">
        <f t="shared" si="14"/>
        <v>0</v>
      </c>
    </row>
    <row r="79" spans="1:9" ht="15.6" customHeight="1" x14ac:dyDescent="0.2">
      <c r="A79" s="217"/>
      <c r="B79" s="991"/>
      <c r="C79" s="118"/>
      <c r="D79" s="227">
        <f t="shared" si="9"/>
        <v>0</v>
      </c>
      <c r="E79" s="228">
        <f t="shared" si="10"/>
        <v>0</v>
      </c>
      <c r="F79" s="227">
        <f t="shared" si="11"/>
        <v>0</v>
      </c>
      <c r="G79" s="227">
        <f t="shared" si="12"/>
        <v>0</v>
      </c>
      <c r="H79" s="227">
        <f t="shared" si="13"/>
        <v>0</v>
      </c>
      <c r="I79" s="227">
        <f t="shared" si="14"/>
        <v>0</v>
      </c>
    </row>
    <row r="80" spans="1:9" ht="15.6" customHeight="1" x14ac:dyDescent="0.2">
      <c r="A80" s="217"/>
      <c r="B80" s="991"/>
      <c r="C80" s="118"/>
      <c r="D80" s="227">
        <f t="shared" si="9"/>
        <v>0</v>
      </c>
      <c r="E80" s="228">
        <f t="shared" si="10"/>
        <v>0</v>
      </c>
      <c r="F80" s="227">
        <f t="shared" si="11"/>
        <v>0</v>
      </c>
      <c r="G80" s="227">
        <f t="shared" si="12"/>
        <v>0</v>
      </c>
      <c r="H80" s="227">
        <f t="shared" si="13"/>
        <v>0</v>
      </c>
      <c r="I80" s="227">
        <f t="shared" si="14"/>
        <v>0</v>
      </c>
    </row>
    <row r="81" spans="1:9" ht="15.6" customHeight="1" x14ac:dyDescent="0.2">
      <c r="A81" s="217"/>
      <c r="B81" s="991"/>
      <c r="C81" s="118"/>
      <c r="D81" s="227">
        <f t="shared" si="9"/>
        <v>0</v>
      </c>
      <c r="E81" s="228">
        <f t="shared" si="10"/>
        <v>0</v>
      </c>
      <c r="F81" s="227">
        <f t="shared" si="11"/>
        <v>0</v>
      </c>
      <c r="G81" s="227">
        <f t="shared" si="12"/>
        <v>0</v>
      </c>
      <c r="H81" s="227">
        <f t="shared" si="13"/>
        <v>0</v>
      </c>
      <c r="I81" s="227">
        <f t="shared" si="14"/>
        <v>0</v>
      </c>
    </row>
    <row r="82" spans="1:9" ht="15.6" customHeight="1" x14ac:dyDescent="0.2">
      <c r="A82" s="217"/>
      <c r="B82" s="991"/>
      <c r="C82" s="118"/>
      <c r="D82" s="227">
        <f t="shared" si="9"/>
        <v>0</v>
      </c>
      <c r="E82" s="228">
        <f t="shared" si="10"/>
        <v>0</v>
      </c>
      <c r="F82" s="227">
        <f t="shared" si="11"/>
        <v>0</v>
      </c>
      <c r="G82" s="227">
        <f t="shared" si="12"/>
        <v>0</v>
      </c>
      <c r="H82" s="227">
        <f t="shared" si="13"/>
        <v>0</v>
      </c>
      <c r="I82" s="227">
        <f t="shared" si="14"/>
        <v>0</v>
      </c>
    </row>
    <row r="83" spans="1:9" ht="15.6" customHeight="1" x14ac:dyDescent="0.2">
      <c r="A83" s="217"/>
      <c r="B83" s="991"/>
      <c r="C83" s="118"/>
      <c r="D83" s="227">
        <f t="shared" si="9"/>
        <v>0</v>
      </c>
      <c r="E83" s="228">
        <f t="shared" si="10"/>
        <v>0</v>
      </c>
      <c r="F83" s="227">
        <f t="shared" si="11"/>
        <v>0</v>
      </c>
      <c r="G83" s="227">
        <f t="shared" si="12"/>
        <v>0</v>
      </c>
      <c r="H83" s="227">
        <f t="shared" si="13"/>
        <v>0</v>
      </c>
      <c r="I83" s="227">
        <f t="shared" si="14"/>
        <v>0</v>
      </c>
    </row>
    <row r="84" spans="1:9" ht="15.6" customHeight="1" x14ac:dyDescent="0.2">
      <c r="A84" s="217"/>
      <c r="B84" s="991"/>
      <c r="C84" s="118"/>
      <c r="D84" s="227">
        <f t="shared" si="9"/>
        <v>0</v>
      </c>
      <c r="E84" s="228">
        <f t="shared" si="10"/>
        <v>0</v>
      </c>
      <c r="F84" s="227">
        <f t="shared" si="11"/>
        <v>0</v>
      </c>
      <c r="G84" s="227">
        <f t="shared" si="12"/>
        <v>0</v>
      </c>
      <c r="H84" s="227">
        <f t="shared" si="13"/>
        <v>0</v>
      </c>
      <c r="I84" s="227">
        <f t="shared" si="14"/>
        <v>0</v>
      </c>
    </row>
    <row r="85" spans="1:9" ht="15.6" customHeight="1" x14ac:dyDescent="0.2">
      <c r="A85" s="217"/>
      <c r="B85" s="991"/>
      <c r="C85" s="118"/>
      <c r="D85" s="227">
        <f t="shared" si="9"/>
        <v>0</v>
      </c>
      <c r="E85" s="228">
        <f t="shared" si="10"/>
        <v>0</v>
      </c>
      <c r="F85" s="227">
        <f t="shared" si="11"/>
        <v>0</v>
      </c>
      <c r="G85" s="227">
        <f t="shared" si="12"/>
        <v>0</v>
      </c>
      <c r="H85" s="227">
        <f t="shared" si="13"/>
        <v>0</v>
      </c>
      <c r="I85" s="227">
        <f t="shared" si="14"/>
        <v>0</v>
      </c>
    </row>
    <row r="86" spans="1:9" ht="15.6" customHeight="1" x14ac:dyDescent="0.2">
      <c r="A86" s="217"/>
      <c r="B86" s="991"/>
      <c r="C86" s="118"/>
      <c r="D86" s="227">
        <f t="shared" si="9"/>
        <v>0</v>
      </c>
      <c r="E86" s="228">
        <f t="shared" si="10"/>
        <v>0</v>
      </c>
      <c r="F86" s="227">
        <f t="shared" si="11"/>
        <v>0</v>
      </c>
      <c r="G86" s="227">
        <f t="shared" si="12"/>
        <v>0</v>
      </c>
      <c r="H86" s="227">
        <f t="shared" si="13"/>
        <v>0</v>
      </c>
      <c r="I86" s="227">
        <f t="shared" si="14"/>
        <v>0</v>
      </c>
    </row>
    <row r="87" spans="1:9" ht="15.6" customHeight="1" thickBot="1" x14ac:dyDescent="0.25">
      <c r="A87" s="229" t="s">
        <v>479</v>
      </c>
      <c r="B87" s="230"/>
      <c r="C87" s="230"/>
      <c r="D87" s="231">
        <f>SUM(D59:D86)</f>
        <v>0</v>
      </c>
      <c r="E87" s="231">
        <f t="shared" ref="E87:I87" si="15">SUM(E59:E86)</f>
        <v>0</v>
      </c>
      <c r="F87" s="231">
        <f t="shared" si="15"/>
        <v>0</v>
      </c>
      <c r="G87" s="231">
        <f t="shared" si="15"/>
        <v>0</v>
      </c>
      <c r="H87" s="231">
        <f t="shared" si="15"/>
        <v>0</v>
      </c>
      <c r="I87" s="231">
        <f t="shared" si="15"/>
        <v>0</v>
      </c>
    </row>
    <row r="88" spans="1:9" ht="15.6" customHeight="1" thickTop="1" x14ac:dyDescent="0.2"/>
    <row r="89" spans="1:9" ht="15.6" customHeight="1" x14ac:dyDescent="0.2"/>
    <row r="90" spans="1:9" ht="15.6" customHeight="1" x14ac:dyDescent="0.25">
      <c r="A90" s="218" t="s">
        <v>740</v>
      </c>
      <c r="B90" s="219"/>
      <c r="C90" s="219"/>
      <c r="D90" s="220"/>
      <c r="E90" s="37"/>
      <c r="F90" s="232"/>
      <c r="G90" s="219"/>
      <c r="H90" s="219"/>
      <c r="I90" s="233"/>
    </row>
    <row r="91" spans="1:9" ht="30.95" customHeight="1" x14ac:dyDescent="0.2">
      <c r="A91" s="7" t="s">
        <v>738</v>
      </c>
      <c r="B91" s="7" t="s">
        <v>725</v>
      </c>
      <c r="C91" s="865" t="s">
        <v>1412</v>
      </c>
      <c r="D91" s="222" t="s">
        <v>471</v>
      </c>
      <c r="E91" s="7" t="s">
        <v>472</v>
      </c>
      <c r="F91" s="7" t="s">
        <v>473</v>
      </c>
      <c r="G91" s="7" t="s">
        <v>474</v>
      </c>
      <c r="H91" s="7" t="s">
        <v>475</v>
      </c>
      <c r="I91" s="7" t="s">
        <v>476</v>
      </c>
    </row>
    <row r="92" spans="1:9" ht="15.6" customHeight="1" x14ac:dyDescent="0.2">
      <c r="A92" s="217"/>
      <c r="B92" s="213" t="s">
        <v>739</v>
      </c>
      <c r="D92" s="227">
        <f t="shared" ref="D92:D111" si="16">SUM(E92:I92)</f>
        <v>0</v>
      </c>
      <c r="E92" s="234"/>
      <c r="F92" s="235"/>
      <c r="G92" s="235"/>
      <c r="H92" s="235"/>
      <c r="I92" s="234"/>
    </row>
    <row r="93" spans="1:9" ht="15.6" customHeight="1" x14ac:dyDescent="0.2">
      <c r="A93" s="217"/>
      <c r="B93" s="991"/>
      <c r="C93" s="118"/>
      <c r="D93" s="227">
        <f t="shared" si="16"/>
        <v>0</v>
      </c>
      <c r="E93" s="228">
        <f t="shared" ref="E93:E111" si="17">IFERROR(VLOOKUP(B93,$B$27:$I$54,4,0)*C93,0)</f>
        <v>0</v>
      </c>
      <c r="F93" s="227">
        <f t="shared" ref="F93:F111" si="18">IFERROR(VLOOKUP(B93,$B$27:$I$54,5,0)*C93,0)</f>
        <v>0</v>
      </c>
      <c r="G93" s="227">
        <f t="shared" ref="G93:G111" si="19">IFERROR(VLOOKUP(B93,$B$27:$I$54,6,0)*C93,0)</f>
        <v>0</v>
      </c>
      <c r="H93" s="227">
        <f t="shared" ref="H93:H111" si="20">IFERROR(VLOOKUP(B93,$B$27:$I$54,7,0)*C93,0)</f>
        <v>0</v>
      </c>
      <c r="I93" s="227">
        <f t="shared" ref="I93:I111" si="21">IFERROR(VLOOKUP(B93,$B$27:$I$54,8,0)*C93,0)</f>
        <v>0</v>
      </c>
    </row>
    <row r="94" spans="1:9" ht="15.6" customHeight="1" x14ac:dyDescent="0.2">
      <c r="A94" s="217"/>
      <c r="B94" s="991"/>
      <c r="C94" s="118"/>
      <c r="D94" s="227">
        <f t="shared" si="16"/>
        <v>0</v>
      </c>
      <c r="E94" s="228">
        <f t="shared" si="17"/>
        <v>0</v>
      </c>
      <c r="F94" s="227">
        <f t="shared" si="18"/>
        <v>0</v>
      </c>
      <c r="G94" s="227">
        <f t="shared" si="19"/>
        <v>0</v>
      </c>
      <c r="H94" s="227">
        <f t="shared" si="20"/>
        <v>0</v>
      </c>
      <c r="I94" s="227">
        <f t="shared" si="21"/>
        <v>0</v>
      </c>
    </row>
    <row r="95" spans="1:9" ht="15.6" customHeight="1" x14ac:dyDescent="0.2">
      <c r="A95" s="217"/>
      <c r="B95" s="991"/>
      <c r="C95" s="118"/>
      <c r="D95" s="227">
        <f t="shared" si="16"/>
        <v>0</v>
      </c>
      <c r="E95" s="228">
        <f t="shared" si="17"/>
        <v>0</v>
      </c>
      <c r="F95" s="227">
        <f t="shared" si="18"/>
        <v>0</v>
      </c>
      <c r="G95" s="227">
        <f t="shared" si="19"/>
        <v>0</v>
      </c>
      <c r="H95" s="227">
        <f t="shared" si="20"/>
        <v>0</v>
      </c>
      <c r="I95" s="227">
        <f t="shared" si="21"/>
        <v>0</v>
      </c>
    </row>
    <row r="96" spans="1:9" ht="15.6" customHeight="1" x14ac:dyDescent="0.2">
      <c r="A96" s="217"/>
      <c r="B96" s="991"/>
      <c r="C96" s="118"/>
      <c r="D96" s="227">
        <f t="shared" si="16"/>
        <v>0</v>
      </c>
      <c r="E96" s="228">
        <f t="shared" si="17"/>
        <v>0</v>
      </c>
      <c r="F96" s="227">
        <f t="shared" si="18"/>
        <v>0</v>
      </c>
      <c r="G96" s="227">
        <f t="shared" si="19"/>
        <v>0</v>
      </c>
      <c r="H96" s="227">
        <f t="shared" si="20"/>
        <v>0</v>
      </c>
      <c r="I96" s="227">
        <f t="shared" si="21"/>
        <v>0</v>
      </c>
    </row>
    <row r="97" spans="1:9" ht="15.6" customHeight="1" x14ac:dyDescent="0.2">
      <c r="A97" s="217"/>
      <c r="B97" s="991"/>
      <c r="C97" s="118"/>
      <c r="D97" s="227">
        <f t="shared" si="16"/>
        <v>0</v>
      </c>
      <c r="E97" s="228">
        <f t="shared" si="17"/>
        <v>0</v>
      </c>
      <c r="F97" s="227">
        <f t="shared" si="18"/>
        <v>0</v>
      </c>
      <c r="G97" s="227">
        <f t="shared" si="19"/>
        <v>0</v>
      </c>
      <c r="H97" s="227">
        <f t="shared" si="20"/>
        <v>0</v>
      </c>
      <c r="I97" s="227">
        <f t="shared" si="21"/>
        <v>0</v>
      </c>
    </row>
    <row r="98" spans="1:9" ht="15.6" customHeight="1" x14ac:dyDescent="0.2">
      <c r="A98" s="217"/>
      <c r="B98" s="991"/>
      <c r="C98" s="118"/>
      <c r="D98" s="227">
        <f t="shared" si="16"/>
        <v>0</v>
      </c>
      <c r="E98" s="228">
        <f t="shared" si="17"/>
        <v>0</v>
      </c>
      <c r="F98" s="227">
        <f t="shared" si="18"/>
        <v>0</v>
      </c>
      <c r="G98" s="227">
        <f t="shared" si="19"/>
        <v>0</v>
      </c>
      <c r="H98" s="227">
        <f t="shared" si="20"/>
        <v>0</v>
      </c>
      <c r="I98" s="227">
        <f t="shared" si="21"/>
        <v>0</v>
      </c>
    </row>
    <row r="99" spans="1:9" ht="15.6" customHeight="1" x14ac:dyDescent="0.2">
      <c r="A99" s="217"/>
      <c r="B99" s="991"/>
      <c r="C99" s="118"/>
      <c r="D99" s="227">
        <f t="shared" si="16"/>
        <v>0</v>
      </c>
      <c r="E99" s="228">
        <f t="shared" si="17"/>
        <v>0</v>
      </c>
      <c r="F99" s="227">
        <f t="shared" si="18"/>
        <v>0</v>
      </c>
      <c r="G99" s="227">
        <f t="shared" si="19"/>
        <v>0</v>
      </c>
      <c r="H99" s="227">
        <f t="shared" si="20"/>
        <v>0</v>
      </c>
      <c r="I99" s="227">
        <f t="shared" si="21"/>
        <v>0</v>
      </c>
    </row>
    <row r="100" spans="1:9" ht="15.6" customHeight="1" x14ac:dyDescent="0.2">
      <c r="A100" s="217"/>
      <c r="B100" s="991"/>
      <c r="C100" s="118"/>
      <c r="D100" s="227">
        <f t="shared" si="16"/>
        <v>0</v>
      </c>
      <c r="E100" s="228">
        <f t="shared" si="17"/>
        <v>0</v>
      </c>
      <c r="F100" s="227">
        <f t="shared" si="18"/>
        <v>0</v>
      </c>
      <c r="G100" s="227">
        <f t="shared" si="19"/>
        <v>0</v>
      </c>
      <c r="H100" s="227">
        <f t="shared" si="20"/>
        <v>0</v>
      </c>
      <c r="I100" s="227">
        <f t="shared" si="21"/>
        <v>0</v>
      </c>
    </row>
    <row r="101" spans="1:9" ht="15.6" customHeight="1" x14ac:dyDescent="0.2">
      <c r="A101" s="217"/>
      <c r="B101" s="991"/>
      <c r="C101" s="118"/>
      <c r="D101" s="227">
        <f t="shared" si="16"/>
        <v>0</v>
      </c>
      <c r="E101" s="228">
        <f t="shared" si="17"/>
        <v>0</v>
      </c>
      <c r="F101" s="227">
        <f t="shared" si="18"/>
        <v>0</v>
      </c>
      <c r="G101" s="227">
        <f t="shared" si="19"/>
        <v>0</v>
      </c>
      <c r="H101" s="227">
        <f t="shared" si="20"/>
        <v>0</v>
      </c>
      <c r="I101" s="227">
        <f t="shared" si="21"/>
        <v>0</v>
      </c>
    </row>
    <row r="102" spans="1:9" ht="15.6" customHeight="1" x14ac:dyDescent="0.2">
      <c r="A102" s="217"/>
      <c r="B102" s="991"/>
      <c r="C102" s="118"/>
      <c r="D102" s="227">
        <f t="shared" si="16"/>
        <v>0</v>
      </c>
      <c r="E102" s="228">
        <f t="shared" si="17"/>
        <v>0</v>
      </c>
      <c r="F102" s="227">
        <f t="shared" si="18"/>
        <v>0</v>
      </c>
      <c r="G102" s="227">
        <f t="shared" si="19"/>
        <v>0</v>
      </c>
      <c r="H102" s="227">
        <f t="shared" si="20"/>
        <v>0</v>
      </c>
      <c r="I102" s="227">
        <f t="shared" si="21"/>
        <v>0</v>
      </c>
    </row>
    <row r="103" spans="1:9" ht="15.6" customHeight="1" x14ac:dyDescent="0.2">
      <c r="A103" s="217"/>
      <c r="B103" s="991"/>
      <c r="C103" s="118"/>
      <c r="D103" s="227">
        <f t="shared" si="16"/>
        <v>0</v>
      </c>
      <c r="E103" s="228">
        <f t="shared" si="17"/>
        <v>0</v>
      </c>
      <c r="F103" s="227">
        <f t="shared" si="18"/>
        <v>0</v>
      </c>
      <c r="G103" s="227">
        <f t="shared" si="19"/>
        <v>0</v>
      </c>
      <c r="H103" s="227">
        <f t="shared" si="20"/>
        <v>0</v>
      </c>
      <c r="I103" s="227">
        <f t="shared" si="21"/>
        <v>0</v>
      </c>
    </row>
    <row r="104" spans="1:9" ht="15.6" customHeight="1" x14ac:dyDescent="0.2">
      <c r="A104" s="217"/>
      <c r="B104" s="991"/>
      <c r="C104" s="118"/>
      <c r="D104" s="227">
        <f t="shared" si="16"/>
        <v>0</v>
      </c>
      <c r="E104" s="228">
        <f t="shared" si="17"/>
        <v>0</v>
      </c>
      <c r="F104" s="227">
        <f t="shared" si="18"/>
        <v>0</v>
      </c>
      <c r="G104" s="227">
        <f t="shared" si="19"/>
        <v>0</v>
      </c>
      <c r="H104" s="227">
        <f t="shared" si="20"/>
        <v>0</v>
      </c>
      <c r="I104" s="227">
        <f t="shared" si="21"/>
        <v>0</v>
      </c>
    </row>
    <row r="105" spans="1:9" ht="15.6" customHeight="1" x14ac:dyDescent="0.2">
      <c r="A105" s="217"/>
      <c r="B105" s="991"/>
      <c r="C105" s="118"/>
      <c r="D105" s="227">
        <f t="shared" si="16"/>
        <v>0</v>
      </c>
      <c r="E105" s="228">
        <f t="shared" si="17"/>
        <v>0</v>
      </c>
      <c r="F105" s="227">
        <f t="shared" si="18"/>
        <v>0</v>
      </c>
      <c r="G105" s="227">
        <f t="shared" si="19"/>
        <v>0</v>
      </c>
      <c r="H105" s="227">
        <f t="shared" si="20"/>
        <v>0</v>
      </c>
      <c r="I105" s="227">
        <f t="shared" si="21"/>
        <v>0</v>
      </c>
    </row>
    <row r="106" spans="1:9" ht="15.6" customHeight="1" x14ac:dyDescent="0.2">
      <c r="A106" s="217"/>
      <c r="B106" s="991"/>
      <c r="C106" s="118"/>
      <c r="D106" s="227">
        <f t="shared" si="16"/>
        <v>0</v>
      </c>
      <c r="E106" s="228">
        <f t="shared" si="17"/>
        <v>0</v>
      </c>
      <c r="F106" s="227">
        <f t="shared" si="18"/>
        <v>0</v>
      </c>
      <c r="G106" s="227">
        <f t="shared" si="19"/>
        <v>0</v>
      </c>
      <c r="H106" s="227">
        <f t="shared" si="20"/>
        <v>0</v>
      </c>
      <c r="I106" s="227">
        <f t="shared" si="21"/>
        <v>0</v>
      </c>
    </row>
    <row r="107" spans="1:9" ht="15.6" customHeight="1" x14ac:dyDescent="0.2">
      <c r="A107" s="217"/>
      <c r="B107" s="991"/>
      <c r="C107" s="118"/>
      <c r="D107" s="227">
        <f t="shared" si="16"/>
        <v>0</v>
      </c>
      <c r="E107" s="228">
        <f t="shared" si="17"/>
        <v>0</v>
      </c>
      <c r="F107" s="227">
        <f t="shared" si="18"/>
        <v>0</v>
      </c>
      <c r="G107" s="227">
        <f t="shared" si="19"/>
        <v>0</v>
      </c>
      <c r="H107" s="227">
        <f t="shared" si="20"/>
        <v>0</v>
      </c>
      <c r="I107" s="227">
        <f t="shared" si="21"/>
        <v>0</v>
      </c>
    </row>
    <row r="108" spans="1:9" ht="15.6" customHeight="1" x14ac:dyDescent="0.2">
      <c r="A108" s="217"/>
      <c r="B108" s="991"/>
      <c r="C108" s="118"/>
      <c r="D108" s="227">
        <f t="shared" si="16"/>
        <v>0</v>
      </c>
      <c r="E108" s="228">
        <f t="shared" si="17"/>
        <v>0</v>
      </c>
      <c r="F108" s="227">
        <f t="shared" si="18"/>
        <v>0</v>
      </c>
      <c r="G108" s="227">
        <f t="shared" si="19"/>
        <v>0</v>
      </c>
      <c r="H108" s="227">
        <f t="shared" si="20"/>
        <v>0</v>
      </c>
      <c r="I108" s="227">
        <f t="shared" si="21"/>
        <v>0</v>
      </c>
    </row>
    <row r="109" spans="1:9" ht="15.6" customHeight="1" x14ac:dyDescent="0.2">
      <c r="A109" s="217"/>
      <c r="B109" s="991"/>
      <c r="C109" s="118"/>
      <c r="D109" s="227">
        <f t="shared" si="16"/>
        <v>0</v>
      </c>
      <c r="E109" s="228">
        <f t="shared" si="17"/>
        <v>0</v>
      </c>
      <c r="F109" s="227">
        <f t="shared" si="18"/>
        <v>0</v>
      </c>
      <c r="G109" s="227">
        <f t="shared" si="19"/>
        <v>0</v>
      </c>
      <c r="H109" s="227">
        <f t="shared" si="20"/>
        <v>0</v>
      </c>
      <c r="I109" s="227">
        <f t="shared" si="21"/>
        <v>0</v>
      </c>
    </row>
    <row r="110" spans="1:9" ht="15.6" customHeight="1" x14ac:dyDescent="0.2">
      <c r="A110" s="217"/>
      <c r="B110" s="991"/>
      <c r="C110" s="118"/>
      <c r="D110" s="227">
        <f t="shared" si="16"/>
        <v>0</v>
      </c>
      <c r="E110" s="228">
        <f t="shared" si="17"/>
        <v>0</v>
      </c>
      <c r="F110" s="227">
        <f t="shared" si="18"/>
        <v>0</v>
      </c>
      <c r="G110" s="227">
        <f t="shared" si="19"/>
        <v>0</v>
      </c>
      <c r="H110" s="227">
        <f t="shared" si="20"/>
        <v>0</v>
      </c>
      <c r="I110" s="227">
        <f t="shared" si="21"/>
        <v>0</v>
      </c>
    </row>
    <row r="111" spans="1:9" ht="15.6" customHeight="1" x14ac:dyDescent="0.2">
      <c r="A111" s="217"/>
      <c r="B111" s="991"/>
      <c r="C111" s="118"/>
      <c r="D111" s="227">
        <f t="shared" si="16"/>
        <v>0</v>
      </c>
      <c r="E111" s="228">
        <f t="shared" si="17"/>
        <v>0</v>
      </c>
      <c r="F111" s="227">
        <f t="shared" si="18"/>
        <v>0</v>
      </c>
      <c r="G111" s="227">
        <f t="shared" si="19"/>
        <v>0</v>
      </c>
      <c r="H111" s="227">
        <f t="shared" si="20"/>
        <v>0</v>
      </c>
      <c r="I111" s="227">
        <f t="shared" si="21"/>
        <v>0</v>
      </c>
    </row>
    <row r="112" spans="1:9" ht="15.6" customHeight="1" thickBot="1" x14ac:dyDescent="0.25">
      <c r="A112" s="229" t="s">
        <v>479</v>
      </c>
      <c r="B112" s="230"/>
      <c r="C112" s="230"/>
      <c r="D112" s="231">
        <f t="shared" ref="D112" si="22">SUM(D92:D111)</f>
        <v>0</v>
      </c>
      <c r="E112" s="231">
        <f t="shared" ref="E112:I112" si="23">SUM(E92:E111)</f>
        <v>0</v>
      </c>
      <c r="F112" s="231">
        <f t="shared" si="23"/>
        <v>0</v>
      </c>
      <c r="G112" s="231">
        <f t="shared" si="23"/>
        <v>0</v>
      </c>
      <c r="H112" s="231">
        <f t="shared" si="23"/>
        <v>0</v>
      </c>
      <c r="I112" s="231">
        <f t="shared" si="23"/>
        <v>0</v>
      </c>
    </row>
    <row r="113" spans="1:9" ht="15.6" customHeight="1" thickTop="1" x14ac:dyDescent="0.2"/>
    <row r="114" spans="1:9" ht="15.6" customHeight="1" x14ac:dyDescent="0.2"/>
    <row r="115" spans="1:9" ht="15.6" customHeight="1" x14ac:dyDescent="0.25">
      <c r="A115" s="218" t="s">
        <v>741</v>
      </c>
      <c r="B115" s="219"/>
      <c r="C115" s="219"/>
      <c r="D115" s="220"/>
      <c r="E115" s="37"/>
      <c r="F115" s="232"/>
      <c r="G115" s="219"/>
      <c r="H115" s="219"/>
      <c r="I115" s="221"/>
    </row>
    <row r="116" spans="1:9" ht="30.95" customHeight="1" x14ac:dyDescent="0.2">
      <c r="A116" s="7" t="s">
        <v>738</v>
      </c>
      <c r="B116" s="7" t="s">
        <v>725</v>
      </c>
      <c r="C116" s="865" t="s">
        <v>1412</v>
      </c>
      <c r="D116" s="222" t="s">
        <v>471</v>
      </c>
      <c r="E116" s="7" t="s">
        <v>472</v>
      </c>
      <c r="F116" s="7" t="s">
        <v>473</v>
      </c>
      <c r="G116" s="7" t="s">
        <v>474</v>
      </c>
      <c r="H116" s="7" t="s">
        <v>475</v>
      </c>
      <c r="I116" s="7" t="s">
        <v>476</v>
      </c>
    </row>
    <row r="117" spans="1:9" ht="15.6" customHeight="1" x14ac:dyDescent="0.2">
      <c r="A117" s="217"/>
      <c r="B117" s="213" t="s">
        <v>739</v>
      </c>
      <c r="D117" s="227">
        <f t="shared" ref="D117:D134" si="24">SUM(E117:I117)</f>
        <v>0</v>
      </c>
      <c r="E117" s="234"/>
      <c r="F117" s="235"/>
      <c r="G117" s="235"/>
      <c r="H117" s="235"/>
      <c r="I117" s="234"/>
    </row>
    <row r="118" spans="1:9" ht="15.6" customHeight="1" x14ac:dyDescent="0.2">
      <c r="A118" s="217"/>
      <c r="B118" s="991"/>
      <c r="C118" s="118"/>
      <c r="D118" s="227">
        <f t="shared" si="24"/>
        <v>0</v>
      </c>
      <c r="E118" s="228">
        <f t="shared" ref="E118:E134" si="25">IFERROR(VLOOKUP(B118,$B$27:$I$54,4,0)*C118,0)</f>
        <v>0</v>
      </c>
      <c r="F118" s="227">
        <f t="shared" ref="F118:F134" si="26">IFERROR(VLOOKUP(B118,$B$27:$I$54,5,0)*C118,0)</f>
        <v>0</v>
      </c>
      <c r="G118" s="227">
        <f t="shared" ref="G118:G134" si="27">IFERROR(VLOOKUP(B118,$B$27:$I$54,6,0)*C118,0)</f>
        <v>0</v>
      </c>
      <c r="H118" s="227">
        <f t="shared" ref="H118:H134" si="28">IFERROR(VLOOKUP(B118,$B$27:$I$54,7,0)*C118,0)</f>
        <v>0</v>
      </c>
      <c r="I118" s="227">
        <f t="shared" ref="I118:I134" si="29">IFERROR(VLOOKUP(B118,$B$27:$I$54,8,0)*C118,0)</f>
        <v>0</v>
      </c>
    </row>
    <row r="119" spans="1:9" ht="15.6" customHeight="1" x14ac:dyDescent="0.2">
      <c r="A119" s="1017"/>
      <c r="B119" s="991"/>
      <c r="C119" s="1012"/>
      <c r="D119" s="227">
        <f t="shared" ref="D119:D125" si="30">SUM(E119:I119)</f>
        <v>0</v>
      </c>
      <c r="E119" s="228">
        <f t="shared" ref="E119:E125" si="31">IFERROR(VLOOKUP(B119,$B$27:$I$54,4,0)*C119,0)</f>
        <v>0</v>
      </c>
      <c r="F119" s="227">
        <f t="shared" ref="F119:F125" si="32">IFERROR(VLOOKUP(B119,$B$27:$I$54,5,0)*C119,0)</f>
        <v>0</v>
      </c>
      <c r="G119" s="227">
        <f t="shared" ref="G119:G125" si="33">IFERROR(VLOOKUP(B119,$B$27:$I$54,6,0)*C119,0)</f>
        <v>0</v>
      </c>
      <c r="H119" s="227">
        <f t="shared" ref="H119:H125" si="34">IFERROR(VLOOKUP(B119,$B$27:$I$54,7,0)*C119,0)</f>
        <v>0</v>
      </c>
      <c r="I119" s="227">
        <f t="shared" ref="I119:I125" si="35">IFERROR(VLOOKUP(B119,$B$27:$I$54,8,0)*C119,0)</f>
        <v>0</v>
      </c>
    </row>
    <row r="120" spans="1:9" ht="15.6" customHeight="1" x14ac:dyDescent="0.2">
      <c r="A120" s="1017"/>
      <c r="B120" s="991"/>
      <c r="C120" s="1012"/>
      <c r="D120" s="227">
        <f t="shared" si="30"/>
        <v>0</v>
      </c>
      <c r="E120" s="228">
        <f t="shared" si="31"/>
        <v>0</v>
      </c>
      <c r="F120" s="227">
        <f t="shared" si="32"/>
        <v>0</v>
      </c>
      <c r="G120" s="227">
        <f t="shared" si="33"/>
        <v>0</v>
      </c>
      <c r="H120" s="227">
        <f t="shared" si="34"/>
        <v>0</v>
      </c>
      <c r="I120" s="227">
        <f t="shared" si="35"/>
        <v>0</v>
      </c>
    </row>
    <row r="121" spans="1:9" ht="15.6" customHeight="1" x14ac:dyDescent="0.2">
      <c r="A121" s="1017"/>
      <c r="B121" s="991"/>
      <c r="C121" s="1012"/>
      <c r="D121" s="227">
        <f t="shared" si="30"/>
        <v>0</v>
      </c>
      <c r="E121" s="228">
        <f t="shared" si="31"/>
        <v>0</v>
      </c>
      <c r="F121" s="227">
        <f t="shared" si="32"/>
        <v>0</v>
      </c>
      <c r="G121" s="227">
        <f t="shared" si="33"/>
        <v>0</v>
      </c>
      <c r="H121" s="227">
        <f t="shared" si="34"/>
        <v>0</v>
      </c>
      <c r="I121" s="227">
        <f t="shared" si="35"/>
        <v>0</v>
      </c>
    </row>
    <row r="122" spans="1:9" ht="15.6" customHeight="1" x14ac:dyDescent="0.2">
      <c r="A122" s="1017"/>
      <c r="B122" s="991"/>
      <c r="C122" s="1012"/>
      <c r="D122" s="227">
        <f t="shared" si="30"/>
        <v>0</v>
      </c>
      <c r="E122" s="228">
        <f t="shared" si="31"/>
        <v>0</v>
      </c>
      <c r="F122" s="227">
        <f t="shared" si="32"/>
        <v>0</v>
      </c>
      <c r="G122" s="227">
        <f t="shared" si="33"/>
        <v>0</v>
      </c>
      <c r="H122" s="227">
        <f t="shared" si="34"/>
        <v>0</v>
      </c>
      <c r="I122" s="227">
        <f t="shared" si="35"/>
        <v>0</v>
      </c>
    </row>
    <row r="123" spans="1:9" ht="15.6" customHeight="1" x14ac:dyDescent="0.2">
      <c r="A123" s="1017"/>
      <c r="B123" s="991"/>
      <c r="C123" s="1012"/>
      <c r="D123" s="227">
        <f t="shared" si="30"/>
        <v>0</v>
      </c>
      <c r="E123" s="228">
        <f t="shared" si="31"/>
        <v>0</v>
      </c>
      <c r="F123" s="227">
        <f t="shared" si="32"/>
        <v>0</v>
      </c>
      <c r="G123" s="227">
        <f t="shared" si="33"/>
        <v>0</v>
      </c>
      <c r="H123" s="227">
        <f t="shared" si="34"/>
        <v>0</v>
      </c>
      <c r="I123" s="227">
        <f t="shared" si="35"/>
        <v>0</v>
      </c>
    </row>
    <row r="124" spans="1:9" ht="15.6" customHeight="1" x14ac:dyDescent="0.2">
      <c r="A124" s="1017"/>
      <c r="B124" s="991"/>
      <c r="C124" s="1012"/>
      <c r="D124" s="227">
        <f t="shared" si="30"/>
        <v>0</v>
      </c>
      <c r="E124" s="228">
        <f t="shared" si="31"/>
        <v>0</v>
      </c>
      <c r="F124" s="227">
        <f t="shared" si="32"/>
        <v>0</v>
      </c>
      <c r="G124" s="227">
        <f t="shared" si="33"/>
        <v>0</v>
      </c>
      <c r="H124" s="227">
        <f t="shared" si="34"/>
        <v>0</v>
      </c>
      <c r="I124" s="227">
        <f t="shared" si="35"/>
        <v>0</v>
      </c>
    </row>
    <row r="125" spans="1:9" ht="15.6" customHeight="1" x14ac:dyDescent="0.2">
      <c r="A125" s="1017"/>
      <c r="B125" s="991"/>
      <c r="C125" s="1012"/>
      <c r="D125" s="227">
        <f t="shared" si="30"/>
        <v>0</v>
      </c>
      <c r="E125" s="228">
        <f t="shared" si="31"/>
        <v>0</v>
      </c>
      <c r="F125" s="227">
        <f t="shared" si="32"/>
        <v>0</v>
      </c>
      <c r="G125" s="227">
        <f t="shared" si="33"/>
        <v>0</v>
      </c>
      <c r="H125" s="227">
        <f t="shared" si="34"/>
        <v>0</v>
      </c>
      <c r="I125" s="227">
        <f t="shared" si="35"/>
        <v>0</v>
      </c>
    </row>
    <row r="126" spans="1:9" ht="15.6" customHeight="1" x14ac:dyDescent="0.2">
      <c r="A126" s="217"/>
      <c r="B126" s="991"/>
      <c r="C126" s="118"/>
      <c r="D126" s="227">
        <f t="shared" si="24"/>
        <v>0</v>
      </c>
      <c r="E126" s="228">
        <f t="shared" si="25"/>
        <v>0</v>
      </c>
      <c r="F126" s="227">
        <f t="shared" si="26"/>
        <v>0</v>
      </c>
      <c r="G126" s="227">
        <f t="shared" si="27"/>
        <v>0</v>
      </c>
      <c r="H126" s="227">
        <f t="shared" si="28"/>
        <v>0</v>
      </c>
      <c r="I126" s="227">
        <f t="shared" si="29"/>
        <v>0</v>
      </c>
    </row>
    <row r="127" spans="1:9" ht="15.6" customHeight="1" x14ac:dyDescent="0.2">
      <c r="A127" s="217"/>
      <c r="B127" s="991"/>
      <c r="C127" s="118"/>
      <c r="D127" s="227">
        <f t="shared" si="24"/>
        <v>0</v>
      </c>
      <c r="E127" s="228">
        <f t="shared" si="25"/>
        <v>0</v>
      </c>
      <c r="F127" s="227">
        <f t="shared" si="26"/>
        <v>0</v>
      </c>
      <c r="G127" s="227">
        <f t="shared" si="27"/>
        <v>0</v>
      </c>
      <c r="H127" s="227">
        <f t="shared" si="28"/>
        <v>0</v>
      </c>
      <c r="I127" s="227">
        <f t="shared" si="29"/>
        <v>0</v>
      </c>
    </row>
    <row r="128" spans="1:9" ht="15.6" customHeight="1" x14ac:dyDescent="0.2">
      <c r="A128" s="217"/>
      <c r="B128" s="991"/>
      <c r="C128" s="118"/>
      <c r="D128" s="227">
        <f t="shared" si="24"/>
        <v>0</v>
      </c>
      <c r="E128" s="228">
        <f t="shared" si="25"/>
        <v>0</v>
      </c>
      <c r="F128" s="227">
        <f t="shared" si="26"/>
        <v>0</v>
      </c>
      <c r="G128" s="227">
        <f t="shared" si="27"/>
        <v>0</v>
      </c>
      <c r="H128" s="227">
        <f t="shared" si="28"/>
        <v>0</v>
      </c>
      <c r="I128" s="227">
        <f t="shared" si="29"/>
        <v>0</v>
      </c>
    </row>
    <row r="129" spans="1:9" ht="15.6" customHeight="1" x14ac:dyDescent="0.2">
      <c r="A129" s="217"/>
      <c r="B129" s="991"/>
      <c r="C129" s="118"/>
      <c r="D129" s="227">
        <f t="shared" si="24"/>
        <v>0</v>
      </c>
      <c r="E129" s="228">
        <f t="shared" si="25"/>
        <v>0</v>
      </c>
      <c r="F129" s="227">
        <f t="shared" si="26"/>
        <v>0</v>
      </c>
      <c r="G129" s="227">
        <f t="shared" si="27"/>
        <v>0</v>
      </c>
      <c r="H129" s="227">
        <f t="shared" si="28"/>
        <v>0</v>
      </c>
      <c r="I129" s="227">
        <f t="shared" si="29"/>
        <v>0</v>
      </c>
    </row>
    <row r="130" spans="1:9" ht="15.6" customHeight="1" x14ac:dyDescent="0.2">
      <c r="A130" s="217"/>
      <c r="B130" s="991"/>
      <c r="C130" s="118"/>
      <c r="D130" s="227">
        <f t="shared" si="24"/>
        <v>0</v>
      </c>
      <c r="E130" s="228">
        <f t="shared" si="25"/>
        <v>0</v>
      </c>
      <c r="F130" s="227">
        <f t="shared" si="26"/>
        <v>0</v>
      </c>
      <c r="G130" s="227">
        <f t="shared" si="27"/>
        <v>0</v>
      </c>
      <c r="H130" s="227">
        <f t="shared" si="28"/>
        <v>0</v>
      </c>
      <c r="I130" s="227">
        <f t="shared" si="29"/>
        <v>0</v>
      </c>
    </row>
    <row r="131" spans="1:9" ht="15.6" customHeight="1" x14ac:dyDescent="0.2">
      <c r="A131" s="217"/>
      <c r="B131" s="991"/>
      <c r="C131" s="118"/>
      <c r="D131" s="227">
        <f t="shared" si="24"/>
        <v>0</v>
      </c>
      <c r="E131" s="228">
        <f t="shared" si="25"/>
        <v>0</v>
      </c>
      <c r="F131" s="227">
        <f t="shared" si="26"/>
        <v>0</v>
      </c>
      <c r="G131" s="227">
        <f t="shared" si="27"/>
        <v>0</v>
      </c>
      <c r="H131" s="227">
        <f t="shared" si="28"/>
        <v>0</v>
      </c>
      <c r="I131" s="227">
        <f t="shared" si="29"/>
        <v>0</v>
      </c>
    </row>
    <row r="132" spans="1:9" ht="15.6" customHeight="1" x14ac:dyDescent="0.2">
      <c r="A132" s="217"/>
      <c r="B132" s="991"/>
      <c r="C132" s="118"/>
      <c r="D132" s="227">
        <f t="shared" si="24"/>
        <v>0</v>
      </c>
      <c r="E132" s="228">
        <f t="shared" si="25"/>
        <v>0</v>
      </c>
      <c r="F132" s="227">
        <f t="shared" si="26"/>
        <v>0</v>
      </c>
      <c r="G132" s="227">
        <f t="shared" si="27"/>
        <v>0</v>
      </c>
      <c r="H132" s="227">
        <f t="shared" si="28"/>
        <v>0</v>
      </c>
      <c r="I132" s="227">
        <f t="shared" si="29"/>
        <v>0</v>
      </c>
    </row>
    <row r="133" spans="1:9" ht="15.6" customHeight="1" x14ac:dyDescent="0.2">
      <c r="A133" s="217"/>
      <c r="B133" s="991"/>
      <c r="C133" s="118"/>
      <c r="D133" s="227">
        <f t="shared" si="24"/>
        <v>0</v>
      </c>
      <c r="E133" s="228">
        <f t="shared" si="25"/>
        <v>0</v>
      </c>
      <c r="F133" s="227">
        <f t="shared" si="26"/>
        <v>0</v>
      </c>
      <c r="G133" s="227">
        <f t="shared" si="27"/>
        <v>0</v>
      </c>
      <c r="H133" s="227">
        <f t="shared" si="28"/>
        <v>0</v>
      </c>
      <c r="I133" s="227">
        <f t="shared" si="29"/>
        <v>0</v>
      </c>
    </row>
    <row r="134" spans="1:9" ht="15.6" customHeight="1" x14ac:dyDescent="0.2">
      <c r="A134" s="217"/>
      <c r="B134" s="991"/>
      <c r="C134" s="118"/>
      <c r="D134" s="227">
        <f t="shared" si="24"/>
        <v>0</v>
      </c>
      <c r="E134" s="228">
        <f t="shared" si="25"/>
        <v>0</v>
      </c>
      <c r="F134" s="227">
        <f t="shared" si="26"/>
        <v>0</v>
      </c>
      <c r="G134" s="227">
        <f t="shared" si="27"/>
        <v>0</v>
      </c>
      <c r="H134" s="227">
        <f t="shared" si="28"/>
        <v>0</v>
      </c>
      <c r="I134" s="227">
        <f t="shared" si="29"/>
        <v>0</v>
      </c>
    </row>
    <row r="135" spans="1:9" ht="15.6" customHeight="1" thickBot="1" x14ac:dyDescent="0.25">
      <c r="A135" s="229" t="s">
        <v>479</v>
      </c>
      <c r="B135" s="230"/>
      <c r="C135" s="230"/>
      <c r="D135" s="231">
        <f t="shared" ref="D135" si="36">SUM(D117:D134)</f>
        <v>0</v>
      </c>
      <c r="E135" s="231">
        <f t="shared" ref="E135:I135" si="37">SUM(E117:E134)</f>
        <v>0</v>
      </c>
      <c r="F135" s="231">
        <f t="shared" si="37"/>
        <v>0</v>
      </c>
      <c r="G135" s="231">
        <f t="shared" si="37"/>
        <v>0</v>
      </c>
      <c r="H135" s="231">
        <f t="shared" si="37"/>
        <v>0</v>
      </c>
      <c r="I135" s="231">
        <f t="shared" si="37"/>
        <v>0</v>
      </c>
    </row>
    <row r="136" spans="1:9" ht="15.6" customHeight="1" thickTop="1" x14ac:dyDescent="0.2"/>
    <row r="137" spans="1:9" ht="15.6" customHeight="1" x14ac:dyDescent="0.2"/>
    <row r="138" spans="1:9" ht="15.6" customHeight="1" x14ac:dyDescent="0.25">
      <c r="A138" s="218" t="s">
        <v>742</v>
      </c>
      <c r="B138" s="219"/>
      <c r="C138" s="219"/>
      <c r="D138" s="220"/>
      <c r="E138" s="37"/>
      <c r="F138" s="232"/>
      <c r="G138" s="219"/>
      <c r="H138" s="219"/>
      <c r="I138" s="221"/>
    </row>
    <row r="139" spans="1:9" ht="30.95" customHeight="1" x14ac:dyDescent="0.2">
      <c r="A139" s="7" t="s">
        <v>738</v>
      </c>
      <c r="B139" s="7" t="s">
        <v>725</v>
      </c>
      <c r="C139" s="865" t="s">
        <v>1412</v>
      </c>
      <c r="D139" s="222" t="s">
        <v>471</v>
      </c>
      <c r="E139" s="7" t="s">
        <v>472</v>
      </c>
      <c r="F139" s="7" t="s">
        <v>473</v>
      </c>
      <c r="G139" s="7" t="s">
        <v>474</v>
      </c>
      <c r="H139" s="7" t="s">
        <v>475</v>
      </c>
      <c r="I139" s="7" t="s">
        <v>476</v>
      </c>
    </row>
    <row r="140" spans="1:9" ht="15.6" customHeight="1" x14ac:dyDescent="0.2">
      <c r="A140" s="217"/>
      <c r="B140" s="213" t="s">
        <v>739</v>
      </c>
      <c r="D140" s="119">
        <f t="shared" ref="D140:D147" si="38">SUM(E140:I140)</f>
        <v>0</v>
      </c>
      <c r="E140" s="194"/>
      <c r="F140" s="118"/>
      <c r="G140" s="118"/>
      <c r="H140" s="118"/>
      <c r="I140" s="194"/>
    </row>
    <row r="141" spans="1:9" ht="15.6" customHeight="1" x14ac:dyDescent="0.2">
      <c r="A141" s="217"/>
      <c r="B141" s="991"/>
      <c r="C141" s="118"/>
      <c r="D141" s="119">
        <f t="shared" si="38"/>
        <v>0</v>
      </c>
      <c r="E141" s="228">
        <f t="shared" ref="E141:E147" si="39">IFERROR(VLOOKUP(B141,$B$27:$I$54,4,0)*C141,0)</f>
        <v>0</v>
      </c>
      <c r="F141" s="227">
        <f t="shared" ref="F141:F147" si="40">IFERROR(VLOOKUP(B141,$B$27:$I$54,5,0)*C141,0)</f>
        <v>0</v>
      </c>
      <c r="G141" s="227">
        <f t="shared" ref="G141:G147" si="41">IFERROR(VLOOKUP(B141,$B$27:$I$54,6,0)*C141,0)</f>
        <v>0</v>
      </c>
      <c r="H141" s="227">
        <f t="shared" ref="H141:H147" si="42">IFERROR(VLOOKUP(B141,$B$27:$I$54,7,0)*C141,0)</f>
        <v>0</v>
      </c>
      <c r="I141" s="227">
        <f t="shared" ref="I141:I147" si="43">IFERROR(VLOOKUP(B141,$B$27:$I$54,8,0)*C141,0)</f>
        <v>0</v>
      </c>
    </row>
    <row r="142" spans="1:9" ht="15.6" customHeight="1" x14ac:dyDescent="0.2">
      <c r="A142" s="217"/>
      <c r="B142" s="991"/>
      <c r="C142" s="118"/>
      <c r="D142" s="119">
        <f t="shared" si="38"/>
        <v>0</v>
      </c>
      <c r="E142" s="228">
        <f t="shared" si="39"/>
        <v>0</v>
      </c>
      <c r="F142" s="227">
        <f t="shared" si="40"/>
        <v>0</v>
      </c>
      <c r="G142" s="227">
        <f t="shared" si="41"/>
        <v>0</v>
      </c>
      <c r="H142" s="227">
        <f t="shared" si="42"/>
        <v>0</v>
      </c>
      <c r="I142" s="227">
        <f t="shared" si="43"/>
        <v>0</v>
      </c>
    </row>
    <row r="143" spans="1:9" ht="15.6" customHeight="1" x14ac:dyDescent="0.2">
      <c r="A143" s="217"/>
      <c r="B143" s="991"/>
      <c r="C143" s="118"/>
      <c r="D143" s="119">
        <f t="shared" si="38"/>
        <v>0</v>
      </c>
      <c r="E143" s="228">
        <f t="shared" si="39"/>
        <v>0</v>
      </c>
      <c r="F143" s="227">
        <f t="shared" si="40"/>
        <v>0</v>
      </c>
      <c r="G143" s="227">
        <f t="shared" si="41"/>
        <v>0</v>
      </c>
      <c r="H143" s="227">
        <f t="shared" si="42"/>
        <v>0</v>
      </c>
      <c r="I143" s="227">
        <f t="shared" si="43"/>
        <v>0</v>
      </c>
    </row>
    <row r="144" spans="1:9" ht="15.6" customHeight="1" x14ac:dyDescent="0.2">
      <c r="A144" s="217"/>
      <c r="B144" s="991"/>
      <c r="C144" s="118"/>
      <c r="D144" s="119">
        <f t="shared" si="38"/>
        <v>0</v>
      </c>
      <c r="E144" s="228">
        <f t="shared" si="39"/>
        <v>0</v>
      </c>
      <c r="F144" s="227">
        <f t="shared" si="40"/>
        <v>0</v>
      </c>
      <c r="G144" s="227">
        <f t="shared" si="41"/>
        <v>0</v>
      </c>
      <c r="H144" s="227">
        <f t="shared" si="42"/>
        <v>0</v>
      </c>
      <c r="I144" s="227">
        <f t="shared" si="43"/>
        <v>0</v>
      </c>
    </row>
    <row r="145" spans="1:9" ht="15.6" customHeight="1" x14ac:dyDescent="0.2">
      <c r="A145" s="217"/>
      <c r="B145" s="991"/>
      <c r="C145" s="118"/>
      <c r="D145" s="119">
        <f t="shared" si="38"/>
        <v>0</v>
      </c>
      <c r="E145" s="228">
        <f t="shared" si="39"/>
        <v>0</v>
      </c>
      <c r="F145" s="227">
        <f t="shared" si="40"/>
        <v>0</v>
      </c>
      <c r="G145" s="227">
        <f t="shared" si="41"/>
        <v>0</v>
      </c>
      <c r="H145" s="227">
        <f t="shared" si="42"/>
        <v>0</v>
      </c>
      <c r="I145" s="227">
        <f t="shared" si="43"/>
        <v>0</v>
      </c>
    </row>
    <row r="146" spans="1:9" ht="15.6" customHeight="1" x14ac:dyDescent="0.2">
      <c r="A146" s="217"/>
      <c r="B146" s="991"/>
      <c r="C146" s="118"/>
      <c r="D146" s="119">
        <f t="shared" si="38"/>
        <v>0</v>
      </c>
      <c r="E146" s="228">
        <f t="shared" si="39"/>
        <v>0</v>
      </c>
      <c r="F146" s="227">
        <f t="shared" si="40"/>
        <v>0</v>
      </c>
      <c r="G146" s="227">
        <f t="shared" si="41"/>
        <v>0</v>
      </c>
      <c r="H146" s="227">
        <f t="shared" si="42"/>
        <v>0</v>
      </c>
      <c r="I146" s="227">
        <f t="shared" si="43"/>
        <v>0</v>
      </c>
    </row>
    <row r="147" spans="1:9" ht="15.6" customHeight="1" x14ac:dyDescent="0.2">
      <c r="A147" s="217"/>
      <c r="B147" s="991"/>
      <c r="C147" s="118"/>
      <c r="D147" s="119">
        <f t="shared" si="38"/>
        <v>0</v>
      </c>
      <c r="E147" s="228">
        <f t="shared" si="39"/>
        <v>0</v>
      </c>
      <c r="F147" s="227">
        <f t="shared" si="40"/>
        <v>0</v>
      </c>
      <c r="G147" s="227">
        <f t="shared" si="41"/>
        <v>0</v>
      </c>
      <c r="H147" s="227">
        <f t="shared" si="42"/>
        <v>0</v>
      </c>
      <c r="I147" s="227">
        <f t="shared" si="43"/>
        <v>0</v>
      </c>
    </row>
    <row r="148" spans="1:9" ht="15.6" customHeight="1" thickBot="1" x14ac:dyDescent="0.25">
      <c r="A148" s="229" t="s">
        <v>479</v>
      </c>
      <c r="B148" s="230"/>
      <c r="C148" s="230"/>
      <c r="D148" s="236">
        <f t="shared" ref="D148" si="44">SUM(D140:D147)</f>
        <v>0</v>
      </c>
      <c r="E148" s="236">
        <f t="shared" ref="E148:I148" si="45">SUM(E140:E147)</f>
        <v>0</v>
      </c>
      <c r="F148" s="236">
        <f t="shared" si="45"/>
        <v>0</v>
      </c>
      <c r="G148" s="236">
        <f t="shared" si="45"/>
        <v>0</v>
      </c>
      <c r="H148" s="236">
        <f t="shared" si="45"/>
        <v>0</v>
      </c>
      <c r="I148" s="236">
        <f t="shared" si="45"/>
        <v>0</v>
      </c>
    </row>
    <row r="149" spans="1:9" ht="15.6" customHeight="1" thickTop="1" x14ac:dyDescent="0.2"/>
    <row r="150" spans="1:9" ht="15.6" customHeight="1" x14ac:dyDescent="0.2"/>
    <row r="151" spans="1:9" ht="15.6" customHeight="1" x14ac:dyDescent="0.25">
      <c r="A151" s="218" t="s">
        <v>743</v>
      </c>
      <c r="B151" s="219"/>
      <c r="C151" s="219"/>
      <c r="D151" s="220"/>
      <c r="E151" s="37"/>
      <c r="F151" s="232"/>
      <c r="G151" s="219"/>
      <c r="H151" s="219"/>
      <c r="I151" s="221"/>
    </row>
    <row r="152" spans="1:9" ht="30.95" customHeight="1" x14ac:dyDescent="0.2">
      <c r="A152" s="7" t="s">
        <v>738</v>
      </c>
      <c r="B152" s="7" t="s">
        <v>725</v>
      </c>
      <c r="C152" s="865" t="s">
        <v>1412</v>
      </c>
      <c r="D152" s="222" t="s">
        <v>471</v>
      </c>
      <c r="E152" s="7" t="s">
        <v>472</v>
      </c>
      <c r="F152" s="7" t="s">
        <v>473</v>
      </c>
      <c r="G152" s="7" t="s">
        <v>474</v>
      </c>
      <c r="H152" s="7" t="s">
        <v>475</v>
      </c>
      <c r="I152" s="7" t="s">
        <v>476</v>
      </c>
    </row>
    <row r="153" spans="1:9" ht="15.6" customHeight="1" x14ac:dyDescent="0.2">
      <c r="A153" s="217"/>
      <c r="B153" s="213" t="s">
        <v>739</v>
      </c>
      <c r="D153" s="227">
        <f t="shared" ref="D153:D160" si="46">SUM(E153:I153)</f>
        <v>0</v>
      </c>
      <c r="E153" s="234"/>
      <c r="F153" s="235"/>
      <c r="G153" s="235"/>
      <c r="H153" s="235"/>
      <c r="I153" s="234"/>
    </row>
    <row r="154" spans="1:9" ht="15.6" customHeight="1" x14ac:dyDescent="0.2">
      <c r="A154" s="217"/>
      <c r="B154" s="991"/>
      <c r="C154" s="118"/>
      <c r="D154" s="227">
        <f t="shared" si="46"/>
        <v>0</v>
      </c>
      <c r="E154" s="228">
        <f t="shared" ref="E154:E160" si="47">IFERROR(VLOOKUP(B154,$B$27:$I$54,4,0)*C154,0)</f>
        <v>0</v>
      </c>
      <c r="F154" s="227">
        <f t="shared" ref="F154:F160" si="48">IFERROR(VLOOKUP(B154,$B$27:$I$54,5,0)*C154,0)</f>
        <v>0</v>
      </c>
      <c r="G154" s="227">
        <f t="shared" ref="G154:G160" si="49">IFERROR(VLOOKUP(B154,$B$27:$I$54,6,0)*C154,0)</f>
        <v>0</v>
      </c>
      <c r="H154" s="227">
        <f t="shared" ref="H154:H160" si="50">IFERROR(VLOOKUP(B154,$B$27:$I$54,7,0)*C154,0)</f>
        <v>0</v>
      </c>
      <c r="I154" s="227">
        <f t="shared" ref="I154:I160" si="51">IFERROR(VLOOKUP(B154,$B$27:$I$54,8,0)*C154,0)</f>
        <v>0</v>
      </c>
    </row>
    <row r="155" spans="1:9" ht="15.6" customHeight="1" x14ac:dyDescent="0.2">
      <c r="A155" s="217"/>
      <c r="B155" s="991"/>
      <c r="C155" s="118"/>
      <c r="D155" s="227">
        <f t="shared" si="46"/>
        <v>0</v>
      </c>
      <c r="E155" s="228">
        <f t="shared" si="47"/>
        <v>0</v>
      </c>
      <c r="F155" s="227">
        <f t="shared" si="48"/>
        <v>0</v>
      </c>
      <c r="G155" s="227">
        <f t="shared" si="49"/>
        <v>0</v>
      </c>
      <c r="H155" s="227">
        <f t="shared" si="50"/>
        <v>0</v>
      </c>
      <c r="I155" s="227">
        <f t="shared" si="51"/>
        <v>0</v>
      </c>
    </row>
    <row r="156" spans="1:9" ht="15.6" customHeight="1" x14ac:dyDescent="0.2">
      <c r="A156" s="217"/>
      <c r="B156" s="991"/>
      <c r="C156" s="118"/>
      <c r="D156" s="227">
        <f t="shared" si="46"/>
        <v>0</v>
      </c>
      <c r="E156" s="228">
        <f t="shared" si="47"/>
        <v>0</v>
      </c>
      <c r="F156" s="227">
        <f t="shared" si="48"/>
        <v>0</v>
      </c>
      <c r="G156" s="227">
        <f t="shared" si="49"/>
        <v>0</v>
      </c>
      <c r="H156" s="227">
        <f t="shared" si="50"/>
        <v>0</v>
      </c>
      <c r="I156" s="227">
        <f t="shared" si="51"/>
        <v>0</v>
      </c>
    </row>
    <row r="157" spans="1:9" ht="15.6" customHeight="1" x14ac:dyDescent="0.2">
      <c r="A157" s="217"/>
      <c r="B157" s="991"/>
      <c r="C157" s="118"/>
      <c r="D157" s="227">
        <f t="shared" si="46"/>
        <v>0</v>
      </c>
      <c r="E157" s="228">
        <f t="shared" si="47"/>
        <v>0</v>
      </c>
      <c r="F157" s="227">
        <f t="shared" si="48"/>
        <v>0</v>
      </c>
      <c r="G157" s="227">
        <f t="shared" si="49"/>
        <v>0</v>
      </c>
      <c r="H157" s="227">
        <f t="shared" si="50"/>
        <v>0</v>
      </c>
      <c r="I157" s="227">
        <f t="shared" si="51"/>
        <v>0</v>
      </c>
    </row>
    <row r="158" spans="1:9" ht="15.6" customHeight="1" x14ac:dyDescent="0.2">
      <c r="A158" s="217"/>
      <c r="B158" s="991"/>
      <c r="C158" s="118"/>
      <c r="D158" s="227">
        <f t="shared" si="46"/>
        <v>0</v>
      </c>
      <c r="E158" s="228">
        <f t="shared" si="47"/>
        <v>0</v>
      </c>
      <c r="F158" s="227">
        <f t="shared" si="48"/>
        <v>0</v>
      </c>
      <c r="G158" s="227">
        <f t="shared" si="49"/>
        <v>0</v>
      </c>
      <c r="H158" s="227">
        <f t="shared" si="50"/>
        <v>0</v>
      </c>
      <c r="I158" s="227">
        <f t="shared" si="51"/>
        <v>0</v>
      </c>
    </row>
    <row r="159" spans="1:9" ht="15.6" customHeight="1" x14ac:dyDescent="0.2">
      <c r="A159" s="217"/>
      <c r="B159" s="991"/>
      <c r="C159" s="118"/>
      <c r="D159" s="227">
        <f t="shared" si="46"/>
        <v>0</v>
      </c>
      <c r="E159" s="228">
        <f t="shared" si="47"/>
        <v>0</v>
      </c>
      <c r="F159" s="227">
        <f t="shared" si="48"/>
        <v>0</v>
      </c>
      <c r="G159" s="227">
        <f t="shared" si="49"/>
        <v>0</v>
      </c>
      <c r="H159" s="227">
        <f t="shared" si="50"/>
        <v>0</v>
      </c>
      <c r="I159" s="227">
        <f t="shared" si="51"/>
        <v>0</v>
      </c>
    </row>
    <row r="160" spans="1:9" ht="15.6" customHeight="1" x14ac:dyDescent="0.2">
      <c r="A160" s="217"/>
      <c r="B160" s="991"/>
      <c r="C160" s="118"/>
      <c r="D160" s="227">
        <f t="shared" si="46"/>
        <v>0</v>
      </c>
      <c r="E160" s="228">
        <f t="shared" si="47"/>
        <v>0</v>
      </c>
      <c r="F160" s="227">
        <f t="shared" si="48"/>
        <v>0</v>
      </c>
      <c r="G160" s="227">
        <f t="shared" si="49"/>
        <v>0</v>
      </c>
      <c r="H160" s="227">
        <f t="shared" si="50"/>
        <v>0</v>
      </c>
      <c r="I160" s="227">
        <f t="shared" si="51"/>
        <v>0</v>
      </c>
    </row>
    <row r="161" spans="1:9" ht="15.6" customHeight="1" thickBot="1" x14ac:dyDescent="0.25">
      <c r="A161" s="229" t="s">
        <v>479</v>
      </c>
      <c r="B161" s="230"/>
      <c r="C161" s="230"/>
      <c r="D161" s="231">
        <f t="shared" ref="D161" si="52">SUM(D153:D160)</f>
        <v>0</v>
      </c>
      <c r="E161" s="231">
        <f t="shared" ref="E161:I161" si="53">SUM(E153:E160)</f>
        <v>0</v>
      </c>
      <c r="F161" s="231">
        <f t="shared" si="53"/>
        <v>0</v>
      </c>
      <c r="G161" s="231">
        <f t="shared" si="53"/>
        <v>0</v>
      </c>
      <c r="H161" s="231">
        <f t="shared" si="53"/>
        <v>0</v>
      </c>
      <c r="I161" s="231">
        <f t="shared" si="53"/>
        <v>0</v>
      </c>
    </row>
    <row r="162" spans="1:9" ht="15.75" thickTop="1" x14ac:dyDescent="0.2"/>
  </sheetData>
  <sheetProtection algorithmName="SHA-512" hashValue="QOpuR0o5OIqk2+kGVCiss60eakj3grKr69DmvfVPrAnvjnqbi3TLNEsb8zkY2JNW2opEZsDEzb40bIHnGQvgkg==" saltValue="LRSxlMO7BYiFXUj7E07ZSg==" spinCount="100000" sheet="1" objects="1" scenarios="1"/>
  <dataValidations count="1">
    <dataValidation type="list" allowBlank="1" showInputMessage="1" showErrorMessage="1" sqref="B60:B86 B93:B111 B118:B134 B141:B147 B154:B160" xr:uid="{7B417BFB-C279-48AA-A8C9-7D3C8E584B58}">
      <formula1>$B$27:$B$54</formula1>
    </dataValidation>
  </dataValidations>
  <pageMargins left="0.7" right="0.7" top="0.75" bottom="0.75" header="0.3" footer="0.3"/>
  <pageSetup scale="57" fitToHeight="0" orientation="portrait" r:id="rId1"/>
  <rowBreaks count="2" manualBreakCount="2">
    <brk id="55" max="8" man="1"/>
    <brk id="113" max="8"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C43195E-95B2-4703-8307-8BEF514C7B63}">
          <x14:formula1>
            <xm:f>'Input List'!$F$3:$F$7</xm:f>
          </x14:formula1>
          <xm:sqref>C33:C54</xm:sqref>
        </x14:dataValidation>
        <x14:dataValidation type="list" allowBlank="1" showInputMessage="1" showErrorMessage="1" xr:uid="{77B53D32-9130-4B76-AF89-0715175BE2EC}">
          <x14:formula1>
            <xm:f>'Input List'!$D$3:$D$63</xm:f>
          </x14:formula1>
          <xm:sqref>B33:B54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E1BA4-D75B-4FB5-9950-67048FDEEFD9}">
  <dimension ref="A1:I117"/>
  <sheetViews>
    <sheetView workbookViewId="0">
      <selection activeCell="A3" sqref="A3"/>
    </sheetView>
  </sheetViews>
  <sheetFormatPr defaultColWidth="9" defaultRowHeight="15" x14ac:dyDescent="0.2"/>
  <cols>
    <col min="1" max="1" width="34.375" style="14" customWidth="1"/>
    <col min="2" max="9" width="13.625" style="14" customWidth="1"/>
    <col min="10" max="16384" width="9" style="14"/>
  </cols>
  <sheetData>
    <row r="1" spans="1:9" ht="15" customHeight="1" x14ac:dyDescent="0.25">
      <c r="A1" s="1" t="str">
        <f>CONCATENATE("Schedule ",Cklist!$A20," - ",Cklist!$B20)</f>
        <v>Schedule C-2c - Allocation of Nursing Costs</v>
      </c>
      <c r="B1" s="179"/>
      <c r="C1" s="104"/>
      <c r="D1" s="66"/>
      <c r="E1" s="66"/>
      <c r="F1" s="1129" t="s">
        <v>2</v>
      </c>
      <c r="G1" s="1130"/>
      <c r="H1" s="239"/>
      <c r="I1" s="239"/>
    </row>
    <row r="2" spans="1:9" ht="15" customHeight="1" x14ac:dyDescent="0.25">
      <c r="A2" s="4" t="str">
        <f>'Sch A'!$A$2</f>
        <v>SFN 137 (Rev. 04-24)</v>
      </c>
      <c r="B2" s="180"/>
      <c r="C2" s="66"/>
      <c r="D2" s="876"/>
      <c r="E2" s="876"/>
      <c r="F2" s="1131" t="s">
        <v>3</v>
      </c>
      <c r="G2" s="1132">
        <f>'Sch A'!$C$2</f>
        <v>45108</v>
      </c>
      <c r="H2" s="239"/>
      <c r="I2" s="239"/>
    </row>
    <row r="3" spans="1:9" ht="15" customHeight="1" x14ac:dyDescent="0.25">
      <c r="A3" s="1447">
        <f>'Sch A'!$A$5</f>
        <v>0</v>
      </c>
      <c r="B3" s="104"/>
      <c r="C3" s="32"/>
      <c r="D3" s="1135"/>
      <c r="E3" s="1135"/>
      <c r="F3" s="1133" t="s">
        <v>4</v>
      </c>
      <c r="G3" s="1134">
        <f>'Sch A'!$C$3</f>
        <v>45473</v>
      </c>
      <c r="H3" s="239"/>
      <c r="I3" s="239"/>
    </row>
    <row r="4" spans="1:9" ht="15" customHeight="1" x14ac:dyDescent="0.25">
      <c r="A4" s="237"/>
      <c r="B4" s="238"/>
      <c r="C4" s="238"/>
      <c r="D4" s="238"/>
      <c r="E4" s="238"/>
      <c r="F4" s="238"/>
      <c r="G4" s="238"/>
      <c r="H4" s="239"/>
      <c r="I4" s="239"/>
    </row>
    <row r="5" spans="1:9" ht="15" customHeight="1" x14ac:dyDescent="0.25">
      <c r="A5" s="242" t="s">
        <v>706</v>
      </c>
      <c r="B5" s="1180" t="s">
        <v>679</v>
      </c>
      <c r="C5" s="1181"/>
      <c r="D5" s="1181"/>
      <c r="E5" s="1181"/>
      <c r="F5" s="1181"/>
      <c r="G5" s="1182"/>
      <c r="H5" s="239"/>
      <c r="I5" s="239"/>
    </row>
    <row r="6" spans="1:9" ht="15.75" x14ac:dyDescent="0.25">
      <c r="A6" s="243"/>
      <c r="B6" s="244" t="s">
        <v>471</v>
      </c>
      <c r="C6" s="187" t="s">
        <v>472</v>
      </c>
      <c r="D6" s="245" t="s">
        <v>473</v>
      </c>
      <c r="E6" s="189" t="s">
        <v>474</v>
      </c>
      <c r="F6" s="190" t="s">
        <v>475</v>
      </c>
      <c r="G6" s="191" t="s">
        <v>476</v>
      </c>
      <c r="H6" s="951"/>
      <c r="I6" s="239"/>
    </row>
    <row r="7" spans="1:9" ht="15" customHeight="1" x14ac:dyDescent="0.25">
      <c r="A7" s="247" t="s">
        <v>745</v>
      </c>
      <c r="B7" s="248"/>
      <c r="C7" s="249"/>
      <c r="D7" s="249"/>
      <c r="E7" s="249"/>
      <c r="F7" s="249"/>
      <c r="G7" s="954"/>
      <c r="H7" s="952"/>
      <c r="I7" s="239"/>
    </row>
    <row r="8" spans="1:9" ht="15" customHeight="1" x14ac:dyDescent="0.25">
      <c r="A8" s="897" t="s">
        <v>677</v>
      </c>
      <c r="B8" s="252">
        <f t="shared" ref="B8:B11" si="0">SUM(C8:G8)</f>
        <v>0</v>
      </c>
      <c r="C8" s="252">
        <f>E64</f>
        <v>0</v>
      </c>
      <c r="D8" s="252">
        <f t="shared" ref="D8:G8" si="1">F64</f>
        <v>0</v>
      </c>
      <c r="E8" s="252">
        <f t="shared" si="1"/>
        <v>0</v>
      </c>
      <c r="F8" s="252">
        <f t="shared" si="1"/>
        <v>0</v>
      </c>
      <c r="G8" s="955">
        <f t="shared" si="1"/>
        <v>0</v>
      </c>
      <c r="H8" s="953"/>
      <c r="I8" s="239"/>
    </row>
    <row r="9" spans="1:9" ht="15" customHeight="1" x14ac:dyDescent="0.25">
      <c r="A9" s="897" t="s">
        <v>34</v>
      </c>
      <c r="B9" s="252">
        <f t="shared" si="0"/>
        <v>0</v>
      </c>
      <c r="C9" s="252">
        <f>E77</f>
        <v>0</v>
      </c>
      <c r="D9" s="252">
        <f t="shared" ref="D9:G9" si="2">F77</f>
        <v>0</v>
      </c>
      <c r="E9" s="252">
        <f t="shared" si="2"/>
        <v>0</v>
      </c>
      <c r="F9" s="252">
        <f t="shared" si="2"/>
        <v>0</v>
      </c>
      <c r="G9" s="955">
        <f t="shared" si="2"/>
        <v>0</v>
      </c>
      <c r="H9" s="953"/>
      <c r="I9" s="239"/>
    </row>
    <row r="10" spans="1:9" ht="15" customHeight="1" x14ac:dyDescent="0.25">
      <c r="A10" s="897" t="s">
        <v>680</v>
      </c>
      <c r="B10" s="252">
        <f t="shared" si="0"/>
        <v>0</v>
      </c>
      <c r="C10" s="252">
        <f>E93</f>
        <v>0</v>
      </c>
      <c r="D10" s="252">
        <f>F93</f>
        <v>0</v>
      </c>
      <c r="E10" s="252">
        <f>G93</f>
        <v>0</v>
      </c>
      <c r="F10" s="252">
        <f>H93</f>
        <v>0</v>
      </c>
      <c r="G10" s="955">
        <f>I93</f>
        <v>0</v>
      </c>
      <c r="H10" s="953"/>
      <c r="I10" s="239"/>
    </row>
    <row r="11" spans="1:9" ht="15" customHeight="1" x14ac:dyDescent="0.25">
      <c r="A11" s="897" t="s">
        <v>678</v>
      </c>
      <c r="B11" s="252">
        <f t="shared" si="0"/>
        <v>0</v>
      </c>
      <c r="C11" s="252">
        <f>E116</f>
        <v>0</v>
      </c>
      <c r="D11" s="252">
        <f t="shared" ref="D11:G11" si="3">F116</f>
        <v>0</v>
      </c>
      <c r="E11" s="252">
        <f t="shared" si="3"/>
        <v>0</v>
      </c>
      <c r="F11" s="252">
        <f t="shared" si="3"/>
        <v>0</v>
      </c>
      <c r="G11" s="955">
        <f t="shared" si="3"/>
        <v>0</v>
      </c>
      <c r="H11" s="953"/>
      <c r="I11" s="239"/>
    </row>
    <row r="12" spans="1:9" ht="15" customHeight="1" x14ac:dyDescent="0.25">
      <c r="A12" s="254" t="s">
        <v>749</v>
      </c>
      <c r="B12" s="252">
        <f>SUM(C12:G12)</f>
        <v>0</v>
      </c>
      <c r="C12" s="252">
        <f>SUM(C8:C11)</f>
        <v>0</v>
      </c>
      <c r="D12" s="252">
        <f>SUM(D8:D11)</f>
        <v>0</v>
      </c>
      <c r="E12" s="252">
        <f>SUM(E8:E11)</f>
        <v>0</v>
      </c>
      <c r="F12" s="252">
        <f>SUM(F8:F11)</f>
        <v>0</v>
      </c>
      <c r="G12" s="955">
        <f>SUM(G8:G11)</f>
        <v>0</v>
      </c>
      <c r="H12" s="953"/>
      <c r="I12" s="239"/>
    </row>
    <row r="13" spans="1:9" ht="15" customHeight="1" x14ac:dyDescent="0.25">
      <c r="A13" s="256"/>
      <c r="B13" s="274"/>
      <c r="C13" s="274"/>
      <c r="D13" s="274"/>
      <c r="E13" s="274"/>
      <c r="F13" s="274"/>
      <c r="G13" s="274"/>
      <c r="H13" s="953"/>
      <c r="I13" s="239"/>
    </row>
    <row r="14" spans="1:9" ht="15" customHeight="1" x14ac:dyDescent="0.25">
      <c r="A14" s="256"/>
      <c r="B14" s="257"/>
      <c r="C14" s="257"/>
      <c r="D14" s="257"/>
      <c r="E14" s="257"/>
      <c r="F14" s="257"/>
      <c r="G14" s="257"/>
      <c r="H14" s="239"/>
      <c r="I14" s="239"/>
    </row>
    <row r="15" spans="1:9" ht="15" customHeight="1" x14ac:dyDescent="0.25">
      <c r="A15" s="207" t="s">
        <v>723</v>
      </c>
      <c r="B15" s="258"/>
      <c r="C15" s="258"/>
      <c r="D15" s="259"/>
      <c r="E15" s="259"/>
      <c r="F15" s="260"/>
      <c r="G15" s="258"/>
      <c r="H15" s="258"/>
      <c r="I15" s="261"/>
    </row>
    <row r="16" spans="1:9" ht="26.1" customHeight="1" x14ac:dyDescent="0.2">
      <c r="A16" s="262" t="s">
        <v>724</v>
      </c>
      <c r="B16" s="7" t="s">
        <v>725</v>
      </c>
      <c r="C16" s="867" t="s">
        <v>1427</v>
      </c>
      <c r="D16" s="222" t="s">
        <v>471</v>
      </c>
      <c r="E16" s="7" t="s">
        <v>472</v>
      </c>
      <c r="F16" s="7" t="s">
        <v>473</v>
      </c>
      <c r="G16" s="7" t="s">
        <v>474</v>
      </c>
      <c r="H16" s="7" t="s">
        <v>475</v>
      </c>
      <c r="I16" s="7" t="s">
        <v>476</v>
      </c>
    </row>
    <row r="17" spans="1:9" ht="15" customHeight="1" x14ac:dyDescent="0.2">
      <c r="A17" s="263"/>
      <c r="B17" s="981"/>
      <c r="C17" s="264"/>
      <c r="D17" s="215">
        <f t="shared" ref="D17:D36" si="4">SUM(E17:I17)</f>
        <v>0</v>
      </c>
      <c r="E17" s="1344">
        <f>IFERROR(VLOOKUP($B17,'Sch C-3'!$C$8:$I$128,3,0),0)</f>
        <v>0</v>
      </c>
      <c r="F17" s="1344">
        <f>IFERROR(VLOOKUP($B17,'Sch C-3'!$C$8:$I$128,4,0),0)</f>
        <v>0</v>
      </c>
      <c r="G17" s="1344">
        <f>IFERROR(VLOOKUP($B17,'Sch C-3'!$C$8:$I$128,5,0),0)</f>
        <v>0</v>
      </c>
      <c r="H17" s="1344">
        <f>IFERROR(VLOOKUP($B17,'Sch C-3'!$C$8:$I$128,6,0),0)</f>
        <v>0</v>
      </c>
      <c r="I17" s="1344">
        <f>IFERROR(VLOOKUP($B17,'Sch C-3'!$C$8:$I$128,7,0),0)</f>
        <v>0</v>
      </c>
    </row>
    <row r="18" spans="1:9" ht="15" customHeight="1" x14ac:dyDescent="0.2">
      <c r="A18" s="263"/>
      <c r="B18" s="981"/>
      <c r="C18" s="264"/>
      <c r="D18" s="215">
        <f t="shared" si="4"/>
        <v>0</v>
      </c>
      <c r="E18" s="1344">
        <f>IFERROR(VLOOKUP($B18,'Sch C-3'!$C$8:$I$128,3,0),0)</f>
        <v>0</v>
      </c>
      <c r="F18" s="1344">
        <f>IFERROR(VLOOKUP($B18,'Sch C-3'!$C$8:$I$128,4,0),0)</f>
        <v>0</v>
      </c>
      <c r="G18" s="1344">
        <f>IFERROR(VLOOKUP($B18,'Sch C-3'!$C$8:$I$128,5,0),0)</f>
        <v>0</v>
      </c>
      <c r="H18" s="1344">
        <f>IFERROR(VLOOKUP($B18,'Sch C-3'!$C$8:$I$128,6,0),0)</f>
        <v>0</v>
      </c>
      <c r="I18" s="1344">
        <f>IFERROR(VLOOKUP($B18,'Sch C-3'!$C$8:$I$128,7,0),0)</f>
        <v>0</v>
      </c>
    </row>
    <row r="19" spans="1:9" ht="15" customHeight="1" x14ac:dyDescent="0.2">
      <c r="A19" s="263"/>
      <c r="B19" s="981"/>
      <c r="C19" s="264"/>
      <c r="D19" s="215">
        <f t="shared" si="4"/>
        <v>0</v>
      </c>
      <c r="E19" s="1344">
        <f>IFERROR(VLOOKUP($B19,'Sch C-3'!$C$8:$I$128,3,0),0)</f>
        <v>0</v>
      </c>
      <c r="F19" s="1344">
        <f>IFERROR(VLOOKUP($B19,'Sch C-3'!$C$8:$I$128,4,0),0)</f>
        <v>0</v>
      </c>
      <c r="G19" s="1344">
        <f>IFERROR(VLOOKUP($B19,'Sch C-3'!$C$8:$I$128,5,0),0)</f>
        <v>0</v>
      </c>
      <c r="H19" s="1344">
        <f>IFERROR(VLOOKUP($B19,'Sch C-3'!$C$8:$I$128,6,0),0)</f>
        <v>0</v>
      </c>
      <c r="I19" s="1344">
        <f>IFERROR(VLOOKUP($B19,'Sch C-3'!$C$8:$I$128,7,0),0)</f>
        <v>0</v>
      </c>
    </row>
    <row r="20" spans="1:9" ht="15" customHeight="1" x14ac:dyDescent="0.2">
      <c r="A20" s="263"/>
      <c r="B20" s="981"/>
      <c r="C20" s="264"/>
      <c r="D20" s="215">
        <f t="shared" si="4"/>
        <v>0</v>
      </c>
      <c r="E20" s="1344">
        <f>IFERROR(VLOOKUP($B20,'Sch C-3'!$C$8:$I$128,3,0),0)</f>
        <v>0</v>
      </c>
      <c r="F20" s="1344">
        <f>IFERROR(VLOOKUP($B20,'Sch C-3'!$C$8:$I$128,4,0),0)</f>
        <v>0</v>
      </c>
      <c r="G20" s="1344">
        <f>IFERROR(VLOOKUP($B20,'Sch C-3'!$C$8:$I$128,5,0),0)</f>
        <v>0</v>
      </c>
      <c r="H20" s="1344">
        <f>IFERROR(VLOOKUP($B20,'Sch C-3'!$C$8:$I$128,6,0),0)</f>
        <v>0</v>
      </c>
      <c r="I20" s="1344">
        <f>IFERROR(VLOOKUP($B20,'Sch C-3'!$C$8:$I$128,7,0),0)</f>
        <v>0</v>
      </c>
    </row>
    <row r="21" spans="1:9" ht="15" customHeight="1" x14ac:dyDescent="0.2">
      <c r="A21" s="263"/>
      <c r="B21" s="981"/>
      <c r="C21" s="264"/>
      <c r="D21" s="215">
        <f t="shared" si="4"/>
        <v>0</v>
      </c>
      <c r="E21" s="1344">
        <f>IFERROR(VLOOKUP($B21,'Sch C-3'!$C$8:$I$128,3,0),0)</f>
        <v>0</v>
      </c>
      <c r="F21" s="1344">
        <f>IFERROR(VLOOKUP($B21,'Sch C-3'!$C$8:$I$128,4,0),0)</f>
        <v>0</v>
      </c>
      <c r="G21" s="1344">
        <f>IFERROR(VLOOKUP($B21,'Sch C-3'!$C$8:$I$128,5,0),0)</f>
        <v>0</v>
      </c>
      <c r="H21" s="1344">
        <f>IFERROR(VLOOKUP($B21,'Sch C-3'!$C$8:$I$128,6,0),0)</f>
        <v>0</v>
      </c>
      <c r="I21" s="1344">
        <f>IFERROR(VLOOKUP($B21,'Sch C-3'!$C$8:$I$128,7,0),0)</f>
        <v>0</v>
      </c>
    </row>
    <row r="22" spans="1:9" ht="15" customHeight="1" x14ac:dyDescent="0.2">
      <c r="A22" s="263"/>
      <c r="B22" s="981"/>
      <c r="C22" s="264"/>
      <c r="D22" s="215">
        <f t="shared" si="4"/>
        <v>0</v>
      </c>
      <c r="E22" s="1344">
        <f>IFERROR(VLOOKUP($B22,'Sch C-3'!$C$8:$I$128,3,0),0)</f>
        <v>0</v>
      </c>
      <c r="F22" s="1344">
        <f>IFERROR(VLOOKUP($B22,'Sch C-3'!$C$8:$I$128,4,0),0)</f>
        <v>0</v>
      </c>
      <c r="G22" s="1344">
        <f>IFERROR(VLOOKUP($B22,'Sch C-3'!$C$8:$I$128,5,0),0)</f>
        <v>0</v>
      </c>
      <c r="H22" s="1344">
        <f>IFERROR(VLOOKUP($B22,'Sch C-3'!$C$8:$I$128,6,0),0)</f>
        <v>0</v>
      </c>
      <c r="I22" s="1344">
        <f>IFERROR(VLOOKUP($B22,'Sch C-3'!$C$8:$I$128,7,0),0)</f>
        <v>0</v>
      </c>
    </row>
    <row r="23" spans="1:9" ht="15" customHeight="1" x14ac:dyDescent="0.2">
      <c r="A23" s="263"/>
      <c r="B23" s="981"/>
      <c r="C23" s="264"/>
      <c r="D23" s="215">
        <f t="shared" si="4"/>
        <v>0</v>
      </c>
      <c r="E23" s="1344">
        <f>IFERROR(VLOOKUP($B23,'Sch C-3'!$C$8:$I$128,3,0),0)</f>
        <v>0</v>
      </c>
      <c r="F23" s="1344">
        <f>IFERROR(VLOOKUP($B23,'Sch C-3'!$C$8:$I$128,4,0),0)</f>
        <v>0</v>
      </c>
      <c r="G23" s="1344">
        <f>IFERROR(VLOOKUP($B23,'Sch C-3'!$C$8:$I$128,5,0),0)</f>
        <v>0</v>
      </c>
      <c r="H23" s="1344">
        <f>IFERROR(VLOOKUP($B23,'Sch C-3'!$C$8:$I$128,6,0),0)</f>
        <v>0</v>
      </c>
      <c r="I23" s="1344">
        <f>IFERROR(VLOOKUP($B23,'Sch C-3'!$C$8:$I$128,7,0),0)</f>
        <v>0</v>
      </c>
    </row>
    <row r="24" spans="1:9" ht="15" customHeight="1" x14ac:dyDescent="0.2">
      <c r="A24" s="263"/>
      <c r="B24" s="981"/>
      <c r="C24" s="264"/>
      <c r="D24" s="215">
        <f t="shared" si="4"/>
        <v>0</v>
      </c>
      <c r="E24" s="1344">
        <f>IFERROR(VLOOKUP($B24,'Sch C-3'!$C$8:$I$128,3,0),0)</f>
        <v>0</v>
      </c>
      <c r="F24" s="1344">
        <f>IFERROR(VLOOKUP($B24,'Sch C-3'!$C$8:$I$128,4,0),0)</f>
        <v>0</v>
      </c>
      <c r="G24" s="1344">
        <f>IFERROR(VLOOKUP($B24,'Sch C-3'!$C$8:$I$128,5,0),0)</f>
        <v>0</v>
      </c>
      <c r="H24" s="1344">
        <f>IFERROR(VLOOKUP($B24,'Sch C-3'!$C$8:$I$128,6,0),0)</f>
        <v>0</v>
      </c>
      <c r="I24" s="1344">
        <f>IFERROR(VLOOKUP($B24,'Sch C-3'!$C$8:$I$128,7,0),0)</f>
        <v>0</v>
      </c>
    </row>
    <row r="25" spans="1:9" ht="15" customHeight="1" x14ac:dyDescent="0.2">
      <c r="A25" s="263"/>
      <c r="B25" s="981"/>
      <c r="C25" s="264"/>
      <c r="D25" s="215">
        <f t="shared" si="4"/>
        <v>0</v>
      </c>
      <c r="E25" s="1344">
        <f>IFERROR(VLOOKUP($B25,'Sch C-3'!$C$8:$I$128,3,0),0)</f>
        <v>0</v>
      </c>
      <c r="F25" s="1344">
        <f>IFERROR(VLOOKUP($B25,'Sch C-3'!$C$8:$I$128,4,0),0)</f>
        <v>0</v>
      </c>
      <c r="G25" s="1344">
        <f>IFERROR(VLOOKUP($B25,'Sch C-3'!$C$8:$I$128,5,0),0)</f>
        <v>0</v>
      </c>
      <c r="H25" s="1344">
        <f>IFERROR(VLOOKUP($B25,'Sch C-3'!$C$8:$I$128,6,0),0)</f>
        <v>0</v>
      </c>
      <c r="I25" s="1344">
        <f>IFERROR(VLOOKUP($B25,'Sch C-3'!$C$8:$I$128,7,0),0)</f>
        <v>0</v>
      </c>
    </row>
    <row r="26" spans="1:9" ht="15" customHeight="1" x14ac:dyDescent="0.2">
      <c r="A26" s="263"/>
      <c r="B26" s="981"/>
      <c r="C26" s="264"/>
      <c r="D26" s="215">
        <f t="shared" si="4"/>
        <v>0</v>
      </c>
      <c r="E26" s="1344">
        <f>IFERROR(VLOOKUP($B26,'Sch C-3'!$C$8:$I$128,3,0),0)</f>
        <v>0</v>
      </c>
      <c r="F26" s="1344">
        <f>IFERROR(VLOOKUP($B26,'Sch C-3'!$C$8:$I$128,4,0),0)</f>
        <v>0</v>
      </c>
      <c r="G26" s="1344">
        <f>IFERROR(VLOOKUP($B26,'Sch C-3'!$C$8:$I$128,5,0),0)</f>
        <v>0</v>
      </c>
      <c r="H26" s="1344">
        <f>IFERROR(VLOOKUP($B26,'Sch C-3'!$C$8:$I$128,6,0),0)</f>
        <v>0</v>
      </c>
      <c r="I26" s="1344">
        <f>IFERROR(VLOOKUP($B26,'Sch C-3'!$C$8:$I$128,7,0),0)</f>
        <v>0</v>
      </c>
    </row>
    <row r="27" spans="1:9" ht="15" customHeight="1" x14ac:dyDescent="0.2">
      <c r="A27" s="263"/>
      <c r="B27" s="981"/>
      <c r="C27" s="264"/>
      <c r="D27" s="215">
        <f t="shared" si="4"/>
        <v>0</v>
      </c>
      <c r="E27" s="1344">
        <f>IFERROR(VLOOKUP($B27,'Sch C-3'!$C$8:$I$128,3,0),0)</f>
        <v>0</v>
      </c>
      <c r="F27" s="1344">
        <f>IFERROR(VLOOKUP($B27,'Sch C-3'!$C$8:$I$128,4,0),0)</f>
        <v>0</v>
      </c>
      <c r="G27" s="1344">
        <f>IFERROR(VLOOKUP($B27,'Sch C-3'!$C$8:$I$128,5,0),0)</f>
        <v>0</v>
      </c>
      <c r="H27" s="1344">
        <f>IFERROR(VLOOKUP($B27,'Sch C-3'!$C$8:$I$128,6,0),0)</f>
        <v>0</v>
      </c>
      <c r="I27" s="1344">
        <f>IFERROR(VLOOKUP($B27,'Sch C-3'!$C$8:$I$128,7,0),0)</f>
        <v>0</v>
      </c>
    </row>
    <row r="28" spans="1:9" ht="15" customHeight="1" x14ac:dyDescent="0.2">
      <c r="A28" s="263"/>
      <c r="B28" s="981"/>
      <c r="C28" s="264"/>
      <c r="D28" s="215">
        <f t="shared" si="4"/>
        <v>0</v>
      </c>
      <c r="E28" s="1344">
        <f>IFERROR(VLOOKUP($B28,'Sch C-3'!$C$8:$I$128,3,0),0)</f>
        <v>0</v>
      </c>
      <c r="F28" s="1344">
        <f>IFERROR(VLOOKUP($B28,'Sch C-3'!$C$8:$I$128,4,0),0)</f>
        <v>0</v>
      </c>
      <c r="G28" s="1344">
        <f>IFERROR(VLOOKUP($B28,'Sch C-3'!$C$8:$I$128,5,0),0)</f>
        <v>0</v>
      </c>
      <c r="H28" s="1344">
        <f>IFERROR(VLOOKUP($B28,'Sch C-3'!$C$8:$I$128,6,0),0)</f>
        <v>0</v>
      </c>
      <c r="I28" s="1344">
        <f>IFERROR(VLOOKUP($B28,'Sch C-3'!$C$8:$I$128,7,0),0)</f>
        <v>0</v>
      </c>
    </row>
    <row r="29" spans="1:9" ht="15" customHeight="1" x14ac:dyDescent="0.2">
      <c r="A29" s="263"/>
      <c r="B29" s="981"/>
      <c r="C29" s="264"/>
      <c r="D29" s="215">
        <f t="shared" si="4"/>
        <v>0</v>
      </c>
      <c r="E29" s="1344">
        <f>IFERROR(VLOOKUP($B29,'Sch C-3'!$C$8:$I$128,3,0),0)</f>
        <v>0</v>
      </c>
      <c r="F29" s="1344">
        <f>IFERROR(VLOOKUP($B29,'Sch C-3'!$C$8:$I$128,4,0),0)</f>
        <v>0</v>
      </c>
      <c r="G29" s="1344">
        <f>IFERROR(VLOOKUP($B29,'Sch C-3'!$C$8:$I$128,5,0),0)</f>
        <v>0</v>
      </c>
      <c r="H29" s="1344">
        <f>IFERROR(VLOOKUP($B29,'Sch C-3'!$C$8:$I$128,6,0),0)</f>
        <v>0</v>
      </c>
      <c r="I29" s="1344">
        <f>IFERROR(VLOOKUP($B29,'Sch C-3'!$C$8:$I$128,7,0),0)</f>
        <v>0</v>
      </c>
    </row>
    <row r="30" spans="1:9" ht="15" customHeight="1" x14ac:dyDescent="0.2">
      <c r="A30" s="263"/>
      <c r="B30" s="981"/>
      <c r="C30" s="264"/>
      <c r="D30" s="215">
        <f t="shared" si="4"/>
        <v>0</v>
      </c>
      <c r="E30" s="1344">
        <f>IFERROR(VLOOKUP($B30,'Sch C-3'!$C$8:$I$128,3,0),0)</f>
        <v>0</v>
      </c>
      <c r="F30" s="1344">
        <f>IFERROR(VLOOKUP($B30,'Sch C-3'!$C$8:$I$128,4,0),0)</f>
        <v>0</v>
      </c>
      <c r="G30" s="1344">
        <f>IFERROR(VLOOKUP($B30,'Sch C-3'!$C$8:$I$128,5,0),0)</f>
        <v>0</v>
      </c>
      <c r="H30" s="1344">
        <f>IFERROR(VLOOKUP($B30,'Sch C-3'!$C$8:$I$128,6,0),0)</f>
        <v>0</v>
      </c>
      <c r="I30" s="1344">
        <f>IFERROR(VLOOKUP($B30,'Sch C-3'!$C$8:$I$128,7,0),0)</f>
        <v>0</v>
      </c>
    </row>
    <row r="31" spans="1:9" ht="15" customHeight="1" x14ac:dyDescent="0.2">
      <c r="A31" s="263"/>
      <c r="B31" s="981"/>
      <c r="C31" s="264"/>
      <c r="D31" s="215">
        <f t="shared" si="4"/>
        <v>0</v>
      </c>
      <c r="E31" s="1344">
        <f>IFERROR(VLOOKUP($B31,'Sch C-3'!$C$8:$I$128,3,0),0)</f>
        <v>0</v>
      </c>
      <c r="F31" s="1344">
        <f>IFERROR(VLOOKUP($B31,'Sch C-3'!$C$8:$I$128,4,0),0)</f>
        <v>0</v>
      </c>
      <c r="G31" s="1344">
        <f>IFERROR(VLOOKUP($B31,'Sch C-3'!$C$8:$I$128,5,0),0)</f>
        <v>0</v>
      </c>
      <c r="H31" s="1344">
        <f>IFERROR(VLOOKUP($B31,'Sch C-3'!$C$8:$I$128,6,0),0)</f>
        <v>0</v>
      </c>
      <c r="I31" s="1344">
        <f>IFERROR(VLOOKUP($B31,'Sch C-3'!$C$8:$I$128,7,0),0)</f>
        <v>0</v>
      </c>
    </row>
    <row r="32" spans="1:9" ht="15" customHeight="1" x14ac:dyDescent="0.2">
      <c r="A32" s="263"/>
      <c r="B32" s="981"/>
      <c r="C32" s="264"/>
      <c r="D32" s="215">
        <f t="shared" si="4"/>
        <v>0</v>
      </c>
      <c r="E32" s="1344">
        <f>IFERROR(VLOOKUP($B32,'Sch C-3'!$C$8:$I$128,3,0),0)</f>
        <v>0</v>
      </c>
      <c r="F32" s="1344">
        <f>IFERROR(VLOOKUP($B32,'Sch C-3'!$C$8:$I$128,4,0),0)</f>
        <v>0</v>
      </c>
      <c r="G32" s="1344">
        <f>IFERROR(VLOOKUP($B32,'Sch C-3'!$C$8:$I$128,5,0),0)</f>
        <v>0</v>
      </c>
      <c r="H32" s="1344">
        <f>IFERROR(VLOOKUP($B32,'Sch C-3'!$C$8:$I$128,6,0),0)</f>
        <v>0</v>
      </c>
      <c r="I32" s="1344">
        <f>IFERROR(VLOOKUP($B32,'Sch C-3'!$C$8:$I$128,7,0),0)</f>
        <v>0</v>
      </c>
    </row>
    <row r="33" spans="1:9" ht="15" customHeight="1" x14ac:dyDescent="0.2">
      <c r="A33" s="263"/>
      <c r="B33" s="981"/>
      <c r="C33" s="264"/>
      <c r="D33" s="215">
        <f t="shared" si="4"/>
        <v>0</v>
      </c>
      <c r="E33" s="1344">
        <f>IFERROR(VLOOKUP($B33,'Sch C-3'!$C$8:$I$128,3,0),0)</f>
        <v>0</v>
      </c>
      <c r="F33" s="1344">
        <f>IFERROR(VLOOKUP($B33,'Sch C-3'!$C$8:$I$128,4,0),0)</f>
        <v>0</v>
      </c>
      <c r="G33" s="1344">
        <f>IFERROR(VLOOKUP($B33,'Sch C-3'!$C$8:$I$128,5,0),0)</f>
        <v>0</v>
      </c>
      <c r="H33" s="1344">
        <f>IFERROR(VLOOKUP($B33,'Sch C-3'!$C$8:$I$128,6,0),0)</f>
        <v>0</v>
      </c>
      <c r="I33" s="1344">
        <f>IFERROR(VLOOKUP($B33,'Sch C-3'!$C$8:$I$128,7,0),0)</f>
        <v>0</v>
      </c>
    </row>
    <row r="34" spans="1:9" ht="15" customHeight="1" x14ac:dyDescent="0.2">
      <c r="A34" s="263"/>
      <c r="B34" s="981"/>
      <c r="C34" s="264"/>
      <c r="D34" s="215">
        <f t="shared" si="4"/>
        <v>0</v>
      </c>
      <c r="E34" s="1344">
        <f>IFERROR(VLOOKUP($B34,'Sch C-3'!$C$8:$I$128,3,0),0)</f>
        <v>0</v>
      </c>
      <c r="F34" s="1344">
        <f>IFERROR(VLOOKUP($B34,'Sch C-3'!$C$8:$I$128,4,0),0)</f>
        <v>0</v>
      </c>
      <c r="G34" s="1344">
        <f>IFERROR(VLOOKUP($B34,'Sch C-3'!$C$8:$I$128,5,0),0)</f>
        <v>0</v>
      </c>
      <c r="H34" s="1344">
        <f>IFERROR(VLOOKUP($B34,'Sch C-3'!$C$8:$I$128,6,0),0)</f>
        <v>0</v>
      </c>
      <c r="I34" s="1344">
        <f>IFERROR(VLOOKUP($B34,'Sch C-3'!$C$8:$I$128,7,0),0)</f>
        <v>0</v>
      </c>
    </row>
    <row r="35" spans="1:9" ht="15" customHeight="1" x14ac:dyDescent="0.2">
      <c r="A35" s="263"/>
      <c r="B35" s="981"/>
      <c r="C35" s="264"/>
      <c r="D35" s="215">
        <f t="shared" si="4"/>
        <v>0</v>
      </c>
      <c r="E35" s="1344">
        <f>IFERROR(VLOOKUP($B35,'Sch C-3'!$C$8:$I$128,3,0),0)</f>
        <v>0</v>
      </c>
      <c r="F35" s="1344">
        <f>IFERROR(VLOOKUP($B35,'Sch C-3'!$C$8:$I$128,4,0),0)</f>
        <v>0</v>
      </c>
      <c r="G35" s="1344">
        <f>IFERROR(VLOOKUP($B35,'Sch C-3'!$C$8:$I$128,5,0),0)</f>
        <v>0</v>
      </c>
      <c r="H35" s="1344">
        <f>IFERROR(VLOOKUP($B35,'Sch C-3'!$C$8:$I$128,6,0),0)</f>
        <v>0</v>
      </c>
      <c r="I35" s="1344">
        <f>IFERROR(VLOOKUP($B35,'Sch C-3'!$C$8:$I$128,7,0),0)</f>
        <v>0</v>
      </c>
    </row>
    <row r="36" spans="1:9" ht="15" customHeight="1" x14ac:dyDescent="0.2">
      <c r="A36" s="263"/>
      <c r="B36" s="981"/>
      <c r="C36" s="264"/>
      <c r="D36" s="215">
        <f t="shared" si="4"/>
        <v>0</v>
      </c>
      <c r="E36" s="1344">
        <f>IFERROR(VLOOKUP($B36,'Sch C-3'!$C$8:$I$128,3,0),0)</f>
        <v>0</v>
      </c>
      <c r="F36" s="1344">
        <f>IFERROR(VLOOKUP($B36,'Sch C-3'!$C$8:$I$128,4,0),0)</f>
        <v>0</v>
      </c>
      <c r="G36" s="1344">
        <f>IFERROR(VLOOKUP($B36,'Sch C-3'!$C$8:$I$128,5,0),0)</f>
        <v>0</v>
      </c>
      <c r="H36" s="1344">
        <f>IFERROR(VLOOKUP($B36,'Sch C-3'!$C$8:$I$128,6,0),0)</f>
        <v>0</v>
      </c>
      <c r="I36" s="1344">
        <f>IFERROR(VLOOKUP($B36,'Sch C-3'!$C$8:$I$128,7,0),0)</f>
        <v>0</v>
      </c>
    </row>
    <row r="37" spans="1:9" ht="15" customHeight="1" x14ac:dyDescent="0.25">
      <c r="A37" s="239"/>
      <c r="B37" s="239"/>
      <c r="C37" s="239"/>
      <c r="D37" s="239"/>
      <c r="E37" s="239"/>
      <c r="F37" s="239"/>
      <c r="G37" s="239"/>
      <c r="H37" s="239"/>
      <c r="I37" s="239"/>
    </row>
    <row r="38" spans="1:9" ht="15" customHeight="1" x14ac:dyDescent="0.25">
      <c r="A38" s="239"/>
      <c r="B38" s="239"/>
      <c r="C38" s="239"/>
      <c r="D38" s="239"/>
      <c r="E38" s="239"/>
      <c r="F38" s="239"/>
      <c r="G38" s="239"/>
      <c r="H38" s="239"/>
      <c r="I38" s="239"/>
    </row>
    <row r="39" spans="1:9" ht="15" customHeight="1" x14ac:dyDescent="0.25">
      <c r="A39" s="265" t="s">
        <v>677</v>
      </c>
      <c r="B39" s="258"/>
      <c r="C39" s="258"/>
      <c r="D39" s="259"/>
      <c r="E39" s="259"/>
      <c r="F39" s="260"/>
      <c r="G39" s="258"/>
      <c r="H39" s="258"/>
      <c r="I39" s="261"/>
    </row>
    <row r="40" spans="1:9" ht="26.1" customHeight="1" x14ac:dyDescent="0.2">
      <c r="A40" s="7" t="s">
        <v>738</v>
      </c>
      <c r="B40" s="7" t="s">
        <v>725</v>
      </c>
      <c r="C40" s="865" t="s">
        <v>1412</v>
      </c>
      <c r="D40" s="222" t="s">
        <v>471</v>
      </c>
      <c r="E40" s="7" t="s">
        <v>472</v>
      </c>
      <c r="F40" s="7" t="s">
        <v>473</v>
      </c>
      <c r="G40" s="7" t="s">
        <v>474</v>
      </c>
      <c r="H40" s="7" t="s">
        <v>475</v>
      </c>
      <c r="I40" s="7" t="s">
        <v>476</v>
      </c>
    </row>
    <row r="41" spans="1:9" ht="15" customHeight="1" x14ac:dyDescent="0.25">
      <c r="A41" s="263"/>
      <c r="B41" s="266" t="s">
        <v>739</v>
      </c>
      <c r="C41" s="267"/>
      <c r="D41" s="252">
        <f t="shared" ref="D41:D63" si="5">SUM(E41:I41)</f>
        <v>0</v>
      </c>
      <c r="E41" s="268"/>
      <c r="F41" s="264"/>
      <c r="G41" s="264"/>
      <c r="H41" s="264"/>
      <c r="I41" s="269"/>
    </row>
    <row r="42" spans="1:9" ht="15" customHeight="1" x14ac:dyDescent="0.2">
      <c r="A42" s="263"/>
      <c r="B42" s="981"/>
      <c r="C42" s="264"/>
      <c r="D42" s="252">
        <f t="shared" si="5"/>
        <v>0</v>
      </c>
      <c r="E42" s="270">
        <f>IFERROR(VLOOKUP(B42,$B$17:$I$36,4,0)*C42,0)</f>
        <v>0</v>
      </c>
      <c r="F42" s="270">
        <f>IFERROR(VLOOKUP(B42,$B$17:$I$36,5,0)*C42,0)</f>
        <v>0</v>
      </c>
      <c r="G42" s="270">
        <f>IFERROR(VLOOKUP(B42,$B$17:$I$36,6,0)*C42,0)</f>
        <v>0</v>
      </c>
      <c r="H42" s="270">
        <f>IFERROR(VLOOKUP(B42,$B$17:$I$36,7,0)*C42,0)</f>
        <v>0</v>
      </c>
      <c r="I42" s="270">
        <f>IFERROR(VLOOKUP(B42,$B$17:$I$36,8,0)*C42,0)</f>
        <v>0</v>
      </c>
    </row>
    <row r="43" spans="1:9" ht="15" customHeight="1" x14ac:dyDescent="0.2">
      <c r="A43" s="263"/>
      <c r="B43" s="981"/>
      <c r="C43" s="264"/>
      <c r="D43" s="252">
        <f t="shared" si="5"/>
        <v>0</v>
      </c>
      <c r="E43" s="270">
        <f t="shared" ref="E43:E63" si="6">IFERROR(VLOOKUP(B43,$B$17:$I$36,4,0)*C43,0)</f>
        <v>0</v>
      </c>
      <c r="F43" s="270">
        <f t="shared" ref="F43:F63" si="7">IFERROR(VLOOKUP(B43,$B$17:$I$36,5,0)*C43,0)</f>
        <v>0</v>
      </c>
      <c r="G43" s="270">
        <f t="shared" ref="G43:G63" si="8">IFERROR(VLOOKUP(B43,$B$17:$I$36,6,0)*C43,0)</f>
        <v>0</v>
      </c>
      <c r="H43" s="270">
        <f t="shared" ref="H43:H63" si="9">IFERROR(VLOOKUP(B43,$B$17:$I$36,7,0)*C43,0)</f>
        <v>0</v>
      </c>
      <c r="I43" s="270">
        <f t="shared" ref="I43:I63" si="10">IFERROR(VLOOKUP(B43,$B$17:$I$36,8,0)*C43,0)</f>
        <v>0</v>
      </c>
    </row>
    <row r="44" spans="1:9" ht="15" customHeight="1" x14ac:dyDescent="0.2">
      <c r="A44" s="263"/>
      <c r="B44" s="981"/>
      <c r="C44" s="264"/>
      <c r="D44" s="252">
        <f t="shared" si="5"/>
        <v>0</v>
      </c>
      <c r="E44" s="270">
        <f t="shared" si="6"/>
        <v>0</v>
      </c>
      <c r="F44" s="270">
        <f t="shared" si="7"/>
        <v>0</v>
      </c>
      <c r="G44" s="270">
        <f t="shared" si="8"/>
        <v>0</v>
      </c>
      <c r="H44" s="270">
        <f t="shared" si="9"/>
        <v>0</v>
      </c>
      <c r="I44" s="270">
        <f t="shared" si="10"/>
        <v>0</v>
      </c>
    </row>
    <row r="45" spans="1:9" ht="15" customHeight="1" x14ac:dyDescent="0.2">
      <c r="A45" s="263"/>
      <c r="B45" s="981"/>
      <c r="C45" s="264"/>
      <c r="D45" s="252">
        <f t="shared" si="5"/>
        <v>0</v>
      </c>
      <c r="E45" s="270">
        <f t="shared" si="6"/>
        <v>0</v>
      </c>
      <c r="F45" s="270">
        <f t="shared" si="7"/>
        <v>0</v>
      </c>
      <c r="G45" s="270">
        <f t="shared" si="8"/>
        <v>0</v>
      </c>
      <c r="H45" s="270">
        <f t="shared" si="9"/>
        <v>0</v>
      </c>
      <c r="I45" s="270">
        <f t="shared" si="10"/>
        <v>0</v>
      </c>
    </row>
    <row r="46" spans="1:9" ht="15" customHeight="1" x14ac:dyDescent="0.2">
      <c r="A46" s="263"/>
      <c r="B46" s="981"/>
      <c r="C46" s="264"/>
      <c r="D46" s="252">
        <f t="shared" si="5"/>
        <v>0</v>
      </c>
      <c r="E46" s="270">
        <f t="shared" si="6"/>
        <v>0</v>
      </c>
      <c r="F46" s="270">
        <f t="shared" si="7"/>
        <v>0</v>
      </c>
      <c r="G46" s="270">
        <f t="shared" si="8"/>
        <v>0</v>
      </c>
      <c r="H46" s="270">
        <f t="shared" si="9"/>
        <v>0</v>
      </c>
      <c r="I46" s="270">
        <f t="shared" si="10"/>
        <v>0</v>
      </c>
    </row>
    <row r="47" spans="1:9" ht="15" customHeight="1" x14ac:dyDescent="0.2">
      <c r="A47" s="263"/>
      <c r="B47" s="981"/>
      <c r="C47" s="264"/>
      <c r="D47" s="252">
        <f t="shared" si="5"/>
        <v>0</v>
      </c>
      <c r="E47" s="270">
        <f t="shared" si="6"/>
        <v>0</v>
      </c>
      <c r="F47" s="270">
        <f t="shared" si="7"/>
        <v>0</v>
      </c>
      <c r="G47" s="270">
        <f t="shared" si="8"/>
        <v>0</v>
      </c>
      <c r="H47" s="270">
        <f t="shared" si="9"/>
        <v>0</v>
      </c>
      <c r="I47" s="270">
        <f t="shared" si="10"/>
        <v>0</v>
      </c>
    </row>
    <row r="48" spans="1:9" ht="15" customHeight="1" x14ac:dyDescent="0.2">
      <c r="A48" s="263"/>
      <c r="B48" s="981"/>
      <c r="C48" s="264"/>
      <c r="D48" s="252">
        <f t="shared" si="5"/>
        <v>0</v>
      </c>
      <c r="E48" s="270">
        <f t="shared" si="6"/>
        <v>0</v>
      </c>
      <c r="F48" s="270">
        <f t="shared" si="7"/>
        <v>0</v>
      </c>
      <c r="G48" s="270">
        <f t="shared" si="8"/>
        <v>0</v>
      </c>
      <c r="H48" s="270">
        <f t="shared" si="9"/>
        <v>0</v>
      </c>
      <c r="I48" s="270">
        <f t="shared" si="10"/>
        <v>0</v>
      </c>
    </row>
    <row r="49" spans="1:9" ht="15" customHeight="1" x14ac:dyDescent="0.2">
      <c r="A49" s="263"/>
      <c r="B49" s="981"/>
      <c r="C49" s="264"/>
      <c r="D49" s="252">
        <f t="shared" si="5"/>
        <v>0</v>
      </c>
      <c r="E49" s="270">
        <f t="shared" si="6"/>
        <v>0</v>
      </c>
      <c r="F49" s="270">
        <f t="shared" si="7"/>
        <v>0</v>
      </c>
      <c r="G49" s="270">
        <f t="shared" si="8"/>
        <v>0</v>
      </c>
      <c r="H49" s="270">
        <f t="shared" si="9"/>
        <v>0</v>
      </c>
      <c r="I49" s="270">
        <f t="shared" si="10"/>
        <v>0</v>
      </c>
    </row>
    <row r="50" spans="1:9" ht="15" customHeight="1" x14ac:dyDescent="0.2">
      <c r="A50" s="263"/>
      <c r="B50" s="981"/>
      <c r="C50" s="264"/>
      <c r="D50" s="252">
        <f t="shared" si="5"/>
        <v>0</v>
      </c>
      <c r="E50" s="270">
        <f t="shared" si="6"/>
        <v>0</v>
      </c>
      <c r="F50" s="270">
        <f t="shared" si="7"/>
        <v>0</v>
      </c>
      <c r="G50" s="270">
        <f t="shared" si="8"/>
        <v>0</v>
      </c>
      <c r="H50" s="270">
        <f t="shared" si="9"/>
        <v>0</v>
      </c>
      <c r="I50" s="270">
        <f t="shared" si="10"/>
        <v>0</v>
      </c>
    </row>
    <row r="51" spans="1:9" ht="15" customHeight="1" x14ac:dyDescent="0.2">
      <c r="A51" s="263"/>
      <c r="B51" s="981"/>
      <c r="C51" s="264"/>
      <c r="D51" s="252">
        <f t="shared" si="5"/>
        <v>0</v>
      </c>
      <c r="E51" s="270">
        <f t="shared" si="6"/>
        <v>0</v>
      </c>
      <c r="F51" s="270">
        <f t="shared" si="7"/>
        <v>0</v>
      </c>
      <c r="G51" s="270">
        <f t="shared" si="8"/>
        <v>0</v>
      </c>
      <c r="H51" s="270">
        <f t="shared" si="9"/>
        <v>0</v>
      </c>
      <c r="I51" s="270">
        <f t="shared" si="10"/>
        <v>0</v>
      </c>
    </row>
    <row r="52" spans="1:9" ht="15" customHeight="1" x14ac:dyDescent="0.2">
      <c r="A52" s="263"/>
      <c r="B52" s="981"/>
      <c r="C52" s="264"/>
      <c r="D52" s="252">
        <f t="shared" si="5"/>
        <v>0</v>
      </c>
      <c r="E52" s="270">
        <f t="shared" si="6"/>
        <v>0</v>
      </c>
      <c r="F52" s="270">
        <f t="shared" si="7"/>
        <v>0</v>
      </c>
      <c r="G52" s="270">
        <f t="shared" si="8"/>
        <v>0</v>
      </c>
      <c r="H52" s="270">
        <f t="shared" si="9"/>
        <v>0</v>
      </c>
      <c r="I52" s="270">
        <f t="shared" si="10"/>
        <v>0</v>
      </c>
    </row>
    <row r="53" spans="1:9" ht="15" customHeight="1" x14ac:dyDescent="0.2">
      <c r="A53" s="263"/>
      <c r="B53" s="981"/>
      <c r="C53" s="264"/>
      <c r="D53" s="252">
        <f t="shared" si="5"/>
        <v>0</v>
      </c>
      <c r="E53" s="270">
        <f t="shared" si="6"/>
        <v>0</v>
      </c>
      <c r="F53" s="270">
        <f t="shared" si="7"/>
        <v>0</v>
      </c>
      <c r="G53" s="270">
        <f t="shared" si="8"/>
        <v>0</v>
      </c>
      <c r="H53" s="270">
        <f t="shared" si="9"/>
        <v>0</v>
      </c>
      <c r="I53" s="270">
        <f t="shared" si="10"/>
        <v>0</v>
      </c>
    </row>
    <row r="54" spans="1:9" ht="15" customHeight="1" x14ac:dyDescent="0.2">
      <c r="A54" s="263"/>
      <c r="B54" s="981"/>
      <c r="C54" s="264"/>
      <c r="D54" s="252">
        <f t="shared" si="5"/>
        <v>0</v>
      </c>
      <c r="E54" s="270">
        <f t="shared" si="6"/>
        <v>0</v>
      </c>
      <c r="F54" s="270">
        <f t="shared" si="7"/>
        <v>0</v>
      </c>
      <c r="G54" s="270">
        <f t="shared" si="8"/>
        <v>0</v>
      </c>
      <c r="H54" s="270">
        <f t="shared" si="9"/>
        <v>0</v>
      </c>
      <c r="I54" s="270">
        <f t="shared" si="10"/>
        <v>0</v>
      </c>
    </row>
    <row r="55" spans="1:9" ht="15" customHeight="1" x14ac:dyDescent="0.2">
      <c r="A55" s="263"/>
      <c r="B55" s="981"/>
      <c r="C55" s="264"/>
      <c r="D55" s="252">
        <f t="shared" si="5"/>
        <v>0</v>
      </c>
      <c r="E55" s="270">
        <f t="shared" si="6"/>
        <v>0</v>
      </c>
      <c r="F55" s="270">
        <f t="shared" si="7"/>
        <v>0</v>
      </c>
      <c r="G55" s="270">
        <f t="shared" si="8"/>
        <v>0</v>
      </c>
      <c r="H55" s="270">
        <f t="shared" si="9"/>
        <v>0</v>
      </c>
      <c r="I55" s="270">
        <f t="shared" si="10"/>
        <v>0</v>
      </c>
    </row>
    <row r="56" spans="1:9" ht="15" customHeight="1" x14ac:dyDescent="0.2">
      <c r="A56" s="263"/>
      <c r="B56" s="981"/>
      <c r="C56" s="264"/>
      <c r="D56" s="252">
        <f t="shared" si="5"/>
        <v>0</v>
      </c>
      <c r="E56" s="270">
        <f t="shared" si="6"/>
        <v>0</v>
      </c>
      <c r="F56" s="270">
        <f t="shared" si="7"/>
        <v>0</v>
      </c>
      <c r="G56" s="270">
        <f t="shared" si="8"/>
        <v>0</v>
      </c>
      <c r="H56" s="270">
        <f t="shared" si="9"/>
        <v>0</v>
      </c>
      <c r="I56" s="270">
        <f t="shared" si="10"/>
        <v>0</v>
      </c>
    </row>
    <row r="57" spans="1:9" ht="15" customHeight="1" x14ac:dyDescent="0.2">
      <c r="A57" s="263"/>
      <c r="B57" s="981"/>
      <c r="C57" s="264"/>
      <c r="D57" s="252">
        <f t="shared" si="5"/>
        <v>0</v>
      </c>
      <c r="E57" s="270">
        <f t="shared" si="6"/>
        <v>0</v>
      </c>
      <c r="F57" s="270">
        <f t="shared" si="7"/>
        <v>0</v>
      </c>
      <c r="G57" s="270">
        <f t="shared" si="8"/>
        <v>0</v>
      </c>
      <c r="H57" s="270">
        <f t="shared" si="9"/>
        <v>0</v>
      </c>
      <c r="I57" s="270">
        <f t="shared" si="10"/>
        <v>0</v>
      </c>
    </row>
    <row r="58" spans="1:9" ht="15" customHeight="1" x14ac:dyDescent="0.2">
      <c r="A58" s="263"/>
      <c r="B58" s="981"/>
      <c r="C58" s="264"/>
      <c r="D58" s="252">
        <f t="shared" si="5"/>
        <v>0</v>
      </c>
      <c r="E58" s="270">
        <f t="shared" si="6"/>
        <v>0</v>
      </c>
      <c r="F58" s="270">
        <f t="shared" si="7"/>
        <v>0</v>
      </c>
      <c r="G58" s="270">
        <f t="shared" si="8"/>
        <v>0</v>
      </c>
      <c r="H58" s="270">
        <f t="shared" si="9"/>
        <v>0</v>
      </c>
      <c r="I58" s="270">
        <f t="shared" si="10"/>
        <v>0</v>
      </c>
    </row>
    <row r="59" spans="1:9" ht="15" customHeight="1" x14ac:dyDescent="0.2">
      <c r="A59" s="263"/>
      <c r="B59" s="981"/>
      <c r="C59" s="264"/>
      <c r="D59" s="252">
        <f t="shared" si="5"/>
        <v>0</v>
      </c>
      <c r="E59" s="270">
        <f t="shared" si="6"/>
        <v>0</v>
      </c>
      <c r="F59" s="270">
        <f t="shared" si="7"/>
        <v>0</v>
      </c>
      <c r="G59" s="270">
        <f t="shared" si="8"/>
        <v>0</v>
      </c>
      <c r="H59" s="270">
        <f t="shared" si="9"/>
        <v>0</v>
      </c>
      <c r="I59" s="270">
        <f t="shared" si="10"/>
        <v>0</v>
      </c>
    </row>
    <row r="60" spans="1:9" ht="15" customHeight="1" x14ac:dyDescent="0.2">
      <c r="A60" s="263"/>
      <c r="B60" s="981"/>
      <c r="C60" s="264"/>
      <c r="D60" s="252">
        <f t="shared" si="5"/>
        <v>0</v>
      </c>
      <c r="E60" s="270">
        <f t="shared" si="6"/>
        <v>0</v>
      </c>
      <c r="F60" s="270">
        <f t="shared" si="7"/>
        <v>0</v>
      </c>
      <c r="G60" s="270">
        <f t="shared" si="8"/>
        <v>0</v>
      </c>
      <c r="H60" s="270">
        <f t="shared" si="9"/>
        <v>0</v>
      </c>
      <c r="I60" s="270">
        <f t="shared" si="10"/>
        <v>0</v>
      </c>
    </row>
    <row r="61" spans="1:9" ht="15" customHeight="1" x14ac:dyDescent="0.2">
      <c r="A61" s="263"/>
      <c r="B61" s="981"/>
      <c r="C61" s="264"/>
      <c r="D61" s="252">
        <f t="shared" si="5"/>
        <v>0</v>
      </c>
      <c r="E61" s="270">
        <f t="shared" si="6"/>
        <v>0</v>
      </c>
      <c r="F61" s="270">
        <f t="shared" si="7"/>
        <v>0</v>
      </c>
      <c r="G61" s="270">
        <f t="shared" si="8"/>
        <v>0</v>
      </c>
      <c r="H61" s="270">
        <f t="shared" si="9"/>
        <v>0</v>
      </c>
      <c r="I61" s="270">
        <f t="shared" si="10"/>
        <v>0</v>
      </c>
    </row>
    <row r="62" spans="1:9" ht="15" customHeight="1" x14ac:dyDescent="0.2">
      <c r="A62" s="263"/>
      <c r="B62" s="981"/>
      <c r="C62" s="264"/>
      <c r="D62" s="252">
        <f t="shared" si="5"/>
        <v>0</v>
      </c>
      <c r="E62" s="270">
        <f t="shared" si="6"/>
        <v>0</v>
      </c>
      <c r="F62" s="270">
        <f t="shared" si="7"/>
        <v>0</v>
      </c>
      <c r="G62" s="270">
        <f t="shared" si="8"/>
        <v>0</v>
      </c>
      <c r="H62" s="270">
        <f t="shared" si="9"/>
        <v>0</v>
      </c>
      <c r="I62" s="270">
        <f t="shared" si="10"/>
        <v>0</v>
      </c>
    </row>
    <row r="63" spans="1:9" ht="15" customHeight="1" x14ac:dyDescent="0.2">
      <c r="A63" s="263"/>
      <c r="B63" s="981"/>
      <c r="C63" s="264"/>
      <c r="D63" s="252">
        <f t="shared" si="5"/>
        <v>0</v>
      </c>
      <c r="E63" s="270">
        <f t="shared" si="6"/>
        <v>0</v>
      </c>
      <c r="F63" s="270">
        <f t="shared" si="7"/>
        <v>0</v>
      </c>
      <c r="G63" s="270">
        <f t="shared" si="8"/>
        <v>0</v>
      </c>
      <c r="H63" s="270">
        <f t="shared" si="9"/>
        <v>0</v>
      </c>
      <c r="I63" s="270">
        <f t="shared" si="10"/>
        <v>0</v>
      </c>
    </row>
    <row r="64" spans="1:9" ht="15" customHeight="1" thickBot="1" x14ac:dyDescent="0.3">
      <c r="A64" s="271" t="s">
        <v>751</v>
      </c>
      <c r="B64" s="272"/>
      <c r="C64" s="272"/>
      <c r="D64" s="273">
        <f>SUM(D41:D63)</f>
        <v>0</v>
      </c>
      <c r="E64" s="273">
        <f t="shared" ref="E64:I64" si="11">SUM(E41:E63)</f>
        <v>0</v>
      </c>
      <c r="F64" s="273">
        <f t="shared" si="11"/>
        <v>0</v>
      </c>
      <c r="G64" s="273">
        <f t="shared" si="11"/>
        <v>0</v>
      </c>
      <c r="H64" s="273">
        <f t="shared" si="11"/>
        <v>0</v>
      </c>
      <c r="I64" s="273">
        <f t="shared" si="11"/>
        <v>0</v>
      </c>
    </row>
    <row r="65" spans="1:9" ht="15" customHeight="1" thickTop="1" x14ac:dyDescent="0.25">
      <c r="A65" s="239"/>
      <c r="B65" s="239"/>
      <c r="C65" s="239"/>
      <c r="D65" s="239"/>
      <c r="E65" s="239"/>
      <c r="F65" s="239"/>
      <c r="G65" s="239"/>
      <c r="H65" s="239"/>
      <c r="I65" s="239"/>
    </row>
    <row r="66" spans="1:9" ht="15" customHeight="1" x14ac:dyDescent="0.25">
      <c r="A66" s="239"/>
      <c r="B66" s="239"/>
      <c r="C66" s="239"/>
      <c r="D66" s="239"/>
      <c r="E66" s="239"/>
      <c r="F66" s="239"/>
      <c r="G66" s="239"/>
      <c r="H66" s="239"/>
      <c r="I66" s="239"/>
    </row>
    <row r="67" spans="1:9" ht="15" customHeight="1" x14ac:dyDescent="0.25">
      <c r="A67" s="265" t="s">
        <v>34</v>
      </c>
      <c r="B67" s="258"/>
      <c r="C67" s="258"/>
      <c r="D67" s="259"/>
      <c r="E67" s="259"/>
      <c r="F67" s="260"/>
      <c r="G67" s="258"/>
      <c r="H67" s="258"/>
      <c r="I67" s="261"/>
    </row>
    <row r="68" spans="1:9" ht="26.1" customHeight="1" x14ac:dyDescent="0.2">
      <c r="A68" s="7" t="s">
        <v>738</v>
      </c>
      <c r="B68" s="7" t="s">
        <v>725</v>
      </c>
      <c r="C68" s="865" t="s">
        <v>1412</v>
      </c>
      <c r="D68" s="222" t="s">
        <v>471</v>
      </c>
      <c r="E68" s="7" t="s">
        <v>472</v>
      </c>
      <c r="F68" s="7" t="s">
        <v>473</v>
      </c>
      <c r="G68" s="7" t="s">
        <v>474</v>
      </c>
      <c r="H68" s="7" t="s">
        <v>475</v>
      </c>
      <c r="I68" s="7" t="s">
        <v>476</v>
      </c>
    </row>
    <row r="69" spans="1:9" ht="15" customHeight="1" x14ac:dyDescent="0.25">
      <c r="A69" s="263"/>
      <c r="B69" s="266" t="s">
        <v>739</v>
      </c>
      <c r="C69" s="267"/>
      <c r="D69" s="252">
        <f t="shared" ref="D69:D76" si="12">SUM(E69:I69)</f>
        <v>0</v>
      </c>
      <c r="E69" s="268"/>
      <c r="F69" s="264"/>
      <c r="G69" s="264"/>
      <c r="H69" s="264"/>
      <c r="I69" s="269"/>
    </row>
    <row r="70" spans="1:9" ht="15" customHeight="1" x14ac:dyDescent="0.2">
      <c r="A70" s="263"/>
      <c r="B70" s="981"/>
      <c r="C70" s="264"/>
      <c r="D70" s="252">
        <f t="shared" si="12"/>
        <v>0</v>
      </c>
      <c r="E70" s="270">
        <f t="shared" ref="E70:E76" si="13">IFERROR(VLOOKUP(B70,$B$17:$I$36,4,0)*C70,0)</f>
        <v>0</v>
      </c>
      <c r="F70" s="270">
        <f t="shared" ref="F70:F76" si="14">IFERROR(VLOOKUP(B70,$B$17:$I$36,5,0)*C70,0)</f>
        <v>0</v>
      </c>
      <c r="G70" s="270">
        <f t="shared" ref="G70:G76" si="15">IFERROR(VLOOKUP(B70,$B$17:$I$36,6,0)*C70,0)</f>
        <v>0</v>
      </c>
      <c r="H70" s="270">
        <f t="shared" ref="H70:H76" si="16">IFERROR(VLOOKUP(B70,$B$17:$I$36,7,0)*C70,0)</f>
        <v>0</v>
      </c>
      <c r="I70" s="270">
        <f t="shared" ref="I70:I76" si="17">IFERROR(VLOOKUP(B70,$B$17:$I$36,8,0)*C70,0)</f>
        <v>0</v>
      </c>
    </row>
    <row r="71" spans="1:9" ht="15" customHeight="1" x14ac:dyDescent="0.2">
      <c r="A71" s="263"/>
      <c r="B71" s="981"/>
      <c r="C71" s="264"/>
      <c r="D71" s="252">
        <f t="shared" si="12"/>
        <v>0</v>
      </c>
      <c r="E71" s="270">
        <f t="shared" si="13"/>
        <v>0</v>
      </c>
      <c r="F71" s="270">
        <f t="shared" si="14"/>
        <v>0</v>
      </c>
      <c r="G71" s="270">
        <f t="shared" si="15"/>
        <v>0</v>
      </c>
      <c r="H71" s="270">
        <f t="shared" si="16"/>
        <v>0</v>
      </c>
      <c r="I71" s="270">
        <f t="shared" si="17"/>
        <v>0</v>
      </c>
    </row>
    <row r="72" spans="1:9" ht="15" customHeight="1" x14ac:dyDescent="0.2">
      <c r="A72" s="263"/>
      <c r="B72" s="981"/>
      <c r="C72" s="264"/>
      <c r="D72" s="252">
        <f t="shared" si="12"/>
        <v>0</v>
      </c>
      <c r="E72" s="270">
        <f t="shared" si="13"/>
        <v>0</v>
      </c>
      <c r="F72" s="270">
        <f t="shared" si="14"/>
        <v>0</v>
      </c>
      <c r="G72" s="270">
        <f t="shared" si="15"/>
        <v>0</v>
      </c>
      <c r="H72" s="270">
        <f t="shared" si="16"/>
        <v>0</v>
      </c>
      <c r="I72" s="270">
        <f t="shared" si="17"/>
        <v>0</v>
      </c>
    </row>
    <row r="73" spans="1:9" ht="15" customHeight="1" x14ac:dyDescent="0.2">
      <c r="A73" s="263"/>
      <c r="B73" s="981"/>
      <c r="C73" s="264"/>
      <c r="D73" s="252">
        <f t="shared" si="12"/>
        <v>0</v>
      </c>
      <c r="E73" s="270">
        <f t="shared" si="13"/>
        <v>0</v>
      </c>
      <c r="F73" s="270">
        <f t="shared" si="14"/>
        <v>0</v>
      </c>
      <c r="G73" s="270">
        <f t="shared" si="15"/>
        <v>0</v>
      </c>
      <c r="H73" s="270">
        <f t="shared" si="16"/>
        <v>0</v>
      </c>
      <c r="I73" s="270">
        <f t="shared" si="17"/>
        <v>0</v>
      </c>
    </row>
    <row r="74" spans="1:9" ht="15" customHeight="1" x14ac:dyDescent="0.2">
      <c r="A74" s="263"/>
      <c r="B74" s="981"/>
      <c r="C74" s="264"/>
      <c r="D74" s="252">
        <f t="shared" si="12"/>
        <v>0</v>
      </c>
      <c r="E74" s="270">
        <f t="shared" si="13"/>
        <v>0</v>
      </c>
      <c r="F74" s="270">
        <f t="shared" si="14"/>
        <v>0</v>
      </c>
      <c r="G74" s="270">
        <f t="shared" si="15"/>
        <v>0</v>
      </c>
      <c r="H74" s="270">
        <f t="shared" si="16"/>
        <v>0</v>
      </c>
      <c r="I74" s="270">
        <f t="shared" si="17"/>
        <v>0</v>
      </c>
    </row>
    <row r="75" spans="1:9" ht="15" customHeight="1" x14ac:dyDescent="0.2">
      <c r="A75" s="263"/>
      <c r="B75" s="981"/>
      <c r="C75" s="264"/>
      <c r="D75" s="252">
        <f t="shared" si="12"/>
        <v>0</v>
      </c>
      <c r="E75" s="270">
        <f t="shared" si="13"/>
        <v>0</v>
      </c>
      <c r="F75" s="270">
        <f t="shared" si="14"/>
        <v>0</v>
      </c>
      <c r="G75" s="270">
        <f t="shared" si="15"/>
        <v>0</v>
      </c>
      <c r="H75" s="270">
        <f t="shared" si="16"/>
        <v>0</v>
      </c>
      <c r="I75" s="270">
        <f t="shared" si="17"/>
        <v>0</v>
      </c>
    </row>
    <row r="76" spans="1:9" ht="15" customHeight="1" x14ac:dyDescent="0.2">
      <c r="A76" s="263"/>
      <c r="B76" s="981"/>
      <c r="C76" s="264"/>
      <c r="D76" s="252">
        <f t="shared" si="12"/>
        <v>0</v>
      </c>
      <c r="E76" s="270">
        <f t="shared" si="13"/>
        <v>0</v>
      </c>
      <c r="F76" s="270">
        <f t="shared" si="14"/>
        <v>0</v>
      </c>
      <c r="G76" s="270">
        <f t="shared" si="15"/>
        <v>0</v>
      </c>
      <c r="H76" s="270">
        <f t="shared" si="16"/>
        <v>0</v>
      </c>
      <c r="I76" s="270">
        <f t="shared" si="17"/>
        <v>0</v>
      </c>
    </row>
    <row r="77" spans="1:9" ht="15" customHeight="1" thickBot="1" x14ac:dyDescent="0.3">
      <c r="A77" s="271" t="s">
        <v>752</v>
      </c>
      <c r="B77" s="272"/>
      <c r="C77" s="272"/>
      <c r="D77" s="273">
        <f t="shared" ref="D77:I77" si="18">SUM(D69:D76)</f>
        <v>0</v>
      </c>
      <c r="E77" s="273">
        <f t="shared" si="18"/>
        <v>0</v>
      </c>
      <c r="F77" s="273">
        <f t="shared" si="18"/>
        <v>0</v>
      </c>
      <c r="G77" s="273">
        <f t="shared" si="18"/>
        <v>0</v>
      </c>
      <c r="H77" s="273">
        <f t="shared" si="18"/>
        <v>0</v>
      </c>
      <c r="I77" s="273">
        <f t="shared" si="18"/>
        <v>0</v>
      </c>
    </row>
    <row r="78" spans="1:9" ht="15" customHeight="1" thickTop="1" x14ac:dyDescent="0.25">
      <c r="A78" s="238"/>
      <c r="B78" s="239"/>
      <c r="C78" s="239"/>
      <c r="D78" s="274"/>
      <c r="E78" s="274"/>
      <c r="F78" s="274"/>
      <c r="G78" s="274"/>
      <c r="H78" s="274"/>
      <c r="I78" s="274"/>
    </row>
    <row r="79" spans="1:9" ht="15" customHeight="1" x14ac:dyDescent="0.25">
      <c r="A79" s="239"/>
      <c r="B79" s="239"/>
      <c r="C79" s="239"/>
      <c r="D79" s="239"/>
      <c r="E79" s="239"/>
      <c r="F79" s="239"/>
      <c r="G79" s="239"/>
      <c r="H79" s="239"/>
      <c r="I79" s="239"/>
    </row>
    <row r="80" spans="1:9" ht="15" customHeight="1" x14ac:dyDescent="0.25">
      <c r="A80" s="265" t="s">
        <v>680</v>
      </c>
      <c r="B80" s="258"/>
      <c r="C80" s="258"/>
      <c r="D80" s="259"/>
      <c r="E80" s="259"/>
      <c r="F80" s="260"/>
      <c r="G80" s="258"/>
      <c r="H80" s="258"/>
      <c r="I80" s="275"/>
    </row>
    <row r="81" spans="1:9" ht="26.1" customHeight="1" x14ac:dyDescent="0.2">
      <c r="A81" s="7" t="s">
        <v>738</v>
      </c>
      <c r="B81" s="7" t="s">
        <v>725</v>
      </c>
      <c r="C81" s="865" t="s">
        <v>1412</v>
      </c>
      <c r="D81" s="222" t="s">
        <v>471</v>
      </c>
      <c r="E81" s="7" t="s">
        <v>472</v>
      </c>
      <c r="F81" s="7" t="s">
        <v>473</v>
      </c>
      <c r="G81" s="7" t="s">
        <v>474</v>
      </c>
      <c r="H81" s="7" t="s">
        <v>475</v>
      </c>
      <c r="I81" s="7" t="s">
        <v>476</v>
      </c>
    </row>
    <row r="82" spans="1:9" ht="15" customHeight="1" x14ac:dyDescent="0.25">
      <c r="A82" s="263"/>
      <c r="B82" s="266" t="s">
        <v>739</v>
      </c>
      <c r="C82" s="267"/>
      <c r="D82" s="252">
        <f t="shared" ref="D82:D92" si="19">SUM(E82:I82)</f>
        <v>0</v>
      </c>
      <c r="E82" s="268"/>
      <c r="F82" s="264"/>
      <c r="G82" s="264"/>
      <c r="H82" s="264"/>
      <c r="I82" s="269"/>
    </row>
    <row r="83" spans="1:9" ht="15" customHeight="1" x14ac:dyDescent="0.2">
      <c r="A83" s="263"/>
      <c r="B83" s="981"/>
      <c r="C83" s="264"/>
      <c r="D83" s="252">
        <f t="shared" si="19"/>
        <v>0</v>
      </c>
      <c r="E83" s="270">
        <f t="shared" ref="E83:E92" si="20">IFERROR(VLOOKUP(B83,$B$17:$I$36,4,0)*C83,0)</f>
        <v>0</v>
      </c>
      <c r="F83" s="270">
        <f t="shared" ref="F83:F92" si="21">IFERROR(VLOOKUP(B83,$B$17:$I$36,5,0)*C83,0)</f>
        <v>0</v>
      </c>
      <c r="G83" s="270">
        <f t="shared" ref="G83:G92" si="22">IFERROR(VLOOKUP(B83,$B$17:$I$36,6,0)*C83,0)</f>
        <v>0</v>
      </c>
      <c r="H83" s="270">
        <f t="shared" ref="H83:H92" si="23">IFERROR(VLOOKUP(B83,$B$17:$I$36,7,0)*C83,0)</f>
        <v>0</v>
      </c>
      <c r="I83" s="270">
        <f t="shared" ref="I83:I92" si="24">IFERROR(VLOOKUP(B83,$B$17:$I$36,8,0)*C83,0)</f>
        <v>0</v>
      </c>
    </row>
    <row r="84" spans="1:9" ht="15" customHeight="1" x14ac:dyDescent="0.2">
      <c r="A84" s="263"/>
      <c r="B84" s="981"/>
      <c r="C84" s="264"/>
      <c r="D84" s="252">
        <f t="shared" si="19"/>
        <v>0</v>
      </c>
      <c r="E84" s="270">
        <f t="shared" si="20"/>
        <v>0</v>
      </c>
      <c r="F84" s="270">
        <f t="shared" si="21"/>
        <v>0</v>
      </c>
      <c r="G84" s="270">
        <f t="shared" si="22"/>
        <v>0</v>
      </c>
      <c r="H84" s="270">
        <f t="shared" si="23"/>
        <v>0</v>
      </c>
      <c r="I84" s="270">
        <f t="shared" si="24"/>
        <v>0</v>
      </c>
    </row>
    <row r="85" spans="1:9" ht="15" customHeight="1" x14ac:dyDescent="0.2">
      <c r="A85" s="1015"/>
      <c r="B85" s="981"/>
      <c r="C85" s="1016"/>
      <c r="D85" s="252">
        <f t="shared" ref="D85:D87" si="25">SUM(E85:I85)</f>
        <v>0</v>
      </c>
      <c r="E85" s="270">
        <f t="shared" ref="E85:E87" si="26">IFERROR(VLOOKUP(B85,$B$17:$I$36,4,0)*C85,0)</f>
        <v>0</v>
      </c>
      <c r="F85" s="270">
        <f t="shared" ref="F85:F87" si="27">IFERROR(VLOOKUP(B85,$B$17:$I$36,5,0)*C85,0)</f>
        <v>0</v>
      </c>
      <c r="G85" s="270">
        <f t="shared" ref="G85:G87" si="28">IFERROR(VLOOKUP(B85,$B$17:$I$36,6,0)*C85,0)</f>
        <v>0</v>
      </c>
      <c r="H85" s="270">
        <f t="shared" ref="H85:H87" si="29">IFERROR(VLOOKUP(B85,$B$17:$I$36,7,0)*C85,0)</f>
        <v>0</v>
      </c>
      <c r="I85" s="270">
        <f t="shared" ref="I85:I87" si="30">IFERROR(VLOOKUP(B85,$B$17:$I$36,8,0)*C85,0)</f>
        <v>0</v>
      </c>
    </row>
    <row r="86" spans="1:9" ht="15" customHeight="1" x14ac:dyDescent="0.2">
      <c r="A86" s="1015"/>
      <c r="B86" s="981"/>
      <c r="C86" s="1016"/>
      <c r="D86" s="252">
        <f t="shared" si="25"/>
        <v>0</v>
      </c>
      <c r="E86" s="270">
        <f t="shared" si="26"/>
        <v>0</v>
      </c>
      <c r="F86" s="270">
        <f t="shared" si="27"/>
        <v>0</v>
      </c>
      <c r="G86" s="270">
        <f t="shared" si="28"/>
        <v>0</v>
      </c>
      <c r="H86" s="270">
        <f t="shared" si="29"/>
        <v>0</v>
      </c>
      <c r="I86" s="270">
        <f t="shared" si="30"/>
        <v>0</v>
      </c>
    </row>
    <row r="87" spans="1:9" ht="15" customHeight="1" x14ac:dyDescent="0.2">
      <c r="A87" s="1015"/>
      <c r="B87" s="981"/>
      <c r="C87" s="1016"/>
      <c r="D87" s="252">
        <f t="shared" si="25"/>
        <v>0</v>
      </c>
      <c r="E87" s="270">
        <f t="shared" si="26"/>
        <v>0</v>
      </c>
      <c r="F87" s="270">
        <f t="shared" si="27"/>
        <v>0</v>
      </c>
      <c r="G87" s="270">
        <f t="shared" si="28"/>
        <v>0</v>
      </c>
      <c r="H87" s="270">
        <f t="shared" si="29"/>
        <v>0</v>
      </c>
      <c r="I87" s="270">
        <f t="shared" si="30"/>
        <v>0</v>
      </c>
    </row>
    <row r="88" spans="1:9" ht="15" customHeight="1" x14ac:dyDescent="0.2">
      <c r="A88" s="263"/>
      <c r="B88" s="981"/>
      <c r="C88" s="264"/>
      <c r="D88" s="252">
        <f t="shared" si="19"/>
        <v>0</v>
      </c>
      <c r="E88" s="270">
        <f t="shared" si="20"/>
        <v>0</v>
      </c>
      <c r="F88" s="270">
        <f t="shared" si="21"/>
        <v>0</v>
      </c>
      <c r="G88" s="270">
        <f t="shared" si="22"/>
        <v>0</v>
      </c>
      <c r="H88" s="270">
        <f t="shared" si="23"/>
        <v>0</v>
      </c>
      <c r="I88" s="270">
        <f t="shared" si="24"/>
        <v>0</v>
      </c>
    </row>
    <row r="89" spans="1:9" ht="15" customHeight="1" x14ac:dyDescent="0.2">
      <c r="A89" s="263"/>
      <c r="B89" s="981"/>
      <c r="C89" s="264"/>
      <c r="D89" s="252">
        <f t="shared" si="19"/>
        <v>0</v>
      </c>
      <c r="E89" s="270">
        <f t="shared" si="20"/>
        <v>0</v>
      </c>
      <c r="F89" s="270">
        <f t="shared" si="21"/>
        <v>0</v>
      </c>
      <c r="G89" s="270">
        <f t="shared" si="22"/>
        <v>0</v>
      </c>
      <c r="H89" s="270">
        <f t="shared" si="23"/>
        <v>0</v>
      </c>
      <c r="I89" s="270">
        <f t="shared" si="24"/>
        <v>0</v>
      </c>
    </row>
    <row r="90" spans="1:9" ht="15" customHeight="1" x14ac:dyDescent="0.2">
      <c r="A90" s="263"/>
      <c r="B90" s="981"/>
      <c r="C90" s="264"/>
      <c r="D90" s="252">
        <f t="shared" si="19"/>
        <v>0</v>
      </c>
      <c r="E90" s="270">
        <f t="shared" si="20"/>
        <v>0</v>
      </c>
      <c r="F90" s="270">
        <f t="shared" si="21"/>
        <v>0</v>
      </c>
      <c r="G90" s="270">
        <f t="shared" si="22"/>
        <v>0</v>
      </c>
      <c r="H90" s="270">
        <f t="shared" si="23"/>
        <v>0</v>
      </c>
      <c r="I90" s="270">
        <f t="shared" si="24"/>
        <v>0</v>
      </c>
    </row>
    <row r="91" spans="1:9" ht="15" customHeight="1" x14ac:dyDescent="0.2">
      <c r="A91" s="263"/>
      <c r="B91" s="981"/>
      <c r="C91" s="264"/>
      <c r="D91" s="252">
        <f t="shared" si="19"/>
        <v>0</v>
      </c>
      <c r="E91" s="270">
        <f t="shared" si="20"/>
        <v>0</v>
      </c>
      <c r="F91" s="270">
        <f t="shared" si="21"/>
        <v>0</v>
      </c>
      <c r="G91" s="270">
        <f t="shared" si="22"/>
        <v>0</v>
      </c>
      <c r="H91" s="270">
        <f t="shared" si="23"/>
        <v>0</v>
      </c>
      <c r="I91" s="270">
        <f t="shared" si="24"/>
        <v>0</v>
      </c>
    </row>
    <row r="92" spans="1:9" ht="15" customHeight="1" x14ac:dyDescent="0.2">
      <c r="A92" s="263"/>
      <c r="B92" s="981"/>
      <c r="C92" s="264"/>
      <c r="D92" s="252">
        <f t="shared" si="19"/>
        <v>0</v>
      </c>
      <c r="E92" s="270">
        <f t="shared" si="20"/>
        <v>0</v>
      </c>
      <c r="F92" s="270">
        <f t="shared" si="21"/>
        <v>0</v>
      </c>
      <c r="G92" s="270">
        <f t="shared" si="22"/>
        <v>0</v>
      </c>
      <c r="H92" s="270">
        <f t="shared" si="23"/>
        <v>0</v>
      </c>
      <c r="I92" s="270">
        <f t="shared" si="24"/>
        <v>0</v>
      </c>
    </row>
    <row r="93" spans="1:9" ht="15" customHeight="1" thickBot="1" x14ac:dyDescent="0.3">
      <c r="A93" s="271" t="s">
        <v>753</v>
      </c>
      <c r="B93" s="272"/>
      <c r="C93" s="272"/>
      <c r="D93" s="273">
        <f t="shared" ref="D93:I93" si="31">SUM(D82:D92)</f>
        <v>0</v>
      </c>
      <c r="E93" s="273">
        <f t="shared" si="31"/>
        <v>0</v>
      </c>
      <c r="F93" s="273">
        <f t="shared" si="31"/>
        <v>0</v>
      </c>
      <c r="G93" s="273">
        <f t="shared" si="31"/>
        <v>0</v>
      </c>
      <c r="H93" s="273">
        <f t="shared" si="31"/>
        <v>0</v>
      </c>
      <c r="I93" s="273">
        <f t="shared" si="31"/>
        <v>0</v>
      </c>
    </row>
    <row r="94" spans="1:9" ht="15" customHeight="1" thickTop="1" x14ac:dyDescent="0.25">
      <c r="A94" s="239"/>
      <c r="B94" s="239"/>
      <c r="C94" s="239"/>
      <c r="D94" s="239"/>
      <c r="E94" s="239"/>
      <c r="F94" s="239"/>
      <c r="G94" s="239"/>
      <c r="H94" s="239"/>
      <c r="I94" s="239"/>
    </row>
    <row r="95" spans="1:9" ht="15" customHeight="1" x14ac:dyDescent="0.25">
      <c r="A95" s="239"/>
      <c r="B95" s="239"/>
      <c r="C95" s="239"/>
      <c r="D95" s="239"/>
      <c r="E95" s="239"/>
      <c r="F95" s="239"/>
      <c r="G95" s="239"/>
      <c r="H95" s="239"/>
      <c r="I95" s="239"/>
    </row>
    <row r="96" spans="1:9" ht="15" customHeight="1" x14ac:dyDescent="0.25">
      <c r="A96" s="265" t="s">
        <v>678</v>
      </c>
      <c r="B96" s="258"/>
      <c r="C96" s="258"/>
      <c r="D96" s="259"/>
      <c r="E96" s="259"/>
      <c r="F96" s="260"/>
      <c r="G96" s="258"/>
      <c r="H96" s="258"/>
      <c r="I96" s="275"/>
    </row>
    <row r="97" spans="1:9" ht="26.1" customHeight="1" x14ac:dyDescent="0.2">
      <c r="A97" s="7" t="s">
        <v>738</v>
      </c>
      <c r="B97" s="7" t="s">
        <v>725</v>
      </c>
      <c r="C97" s="865" t="s">
        <v>1412</v>
      </c>
      <c r="D97" s="222" t="s">
        <v>471</v>
      </c>
      <c r="E97" s="7" t="s">
        <v>472</v>
      </c>
      <c r="F97" s="7" t="s">
        <v>473</v>
      </c>
      <c r="G97" s="7" t="s">
        <v>474</v>
      </c>
      <c r="H97" s="7" t="s">
        <v>475</v>
      </c>
      <c r="I97" s="7" t="s">
        <v>476</v>
      </c>
    </row>
    <row r="98" spans="1:9" ht="15" customHeight="1" x14ac:dyDescent="0.25">
      <c r="A98" s="263"/>
      <c r="B98" s="266" t="s">
        <v>739</v>
      </c>
      <c r="C98" s="267"/>
      <c r="D98" s="252">
        <f t="shared" ref="D98:D115" si="32">SUM(E98:I98)</f>
        <v>0</v>
      </c>
      <c r="E98" s="268"/>
      <c r="F98" s="264"/>
      <c r="G98" s="264"/>
      <c r="H98" s="264"/>
      <c r="I98" s="269"/>
    </row>
    <row r="99" spans="1:9" ht="15" customHeight="1" x14ac:dyDescent="0.2">
      <c r="A99" s="263"/>
      <c r="B99" s="981"/>
      <c r="C99" s="264"/>
      <c r="D99" s="252">
        <f t="shared" si="32"/>
        <v>0</v>
      </c>
      <c r="E99" s="270">
        <f t="shared" ref="E99:E115" si="33">IFERROR(VLOOKUP(B99,$B$17:$I$36,4,0)*C99,0)</f>
        <v>0</v>
      </c>
      <c r="F99" s="270">
        <f t="shared" ref="F99:F115" si="34">IFERROR(VLOOKUP(B99,$B$17:$I$36,5,0)*C99,0)</f>
        <v>0</v>
      </c>
      <c r="G99" s="270">
        <f t="shared" ref="G99:G115" si="35">IFERROR(VLOOKUP(B99,$B$17:$I$36,6,0)*C99,0)</f>
        <v>0</v>
      </c>
      <c r="H99" s="270">
        <f t="shared" ref="H99:H115" si="36">IFERROR(VLOOKUP(B99,$B$17:$I$36,7,0)*C99,0)</f>
        <v>0</v>
      </c>
      <c r="I99" s="270">
        <f t="shared" ref="I99:I115" si="37">IFERROR(VLOOKUP(B99,$B$17:$I$36,8,0)*C99,0)</f>
        <v>0</v>
      </c>
    </row>
    <row r="100" spans="1:9" ht="15" customHeight="1" x14ac:dyDescent="0.2">
      <c r="A100" s="263"/>
      <c r="B100" s="981"/>
      <c r="C100" s="264"/>
      <c r="D100" s="252">
        <f t="shared" si="32"/>
        <v>0</v>
      </c>
      <c r="E100" s="270">
        <f t="shared" si="33"/>
        <v>0</v>
      </c>
      <c r="F100" s="270">
        <f t="shared" si="34"/>
        <v>0</v>
      </c>
      <c r="G100" s="270">
        <f t="shared" si="35"/>
        <v>0</v>
      </c>
      <c r="H100" s="270">
        <f t="shared" si="36"/>
        <v>0</v>
      </c>
      <c r="I100" s="270">
        <f t="shared" si="37"/>
        <v>0</v>
      </c>
    </row>
    <row r="101" spans="1:9" ht="15" customHeight="1" x14ac:dyDescent="0.2">
      <c r="A101" s="1015"/>
      <c r="B101" s="981"/>
      <c r="C101" s="1016"/>
      <c r="D101" s="252">
        <f t="shared" ref="D101:D110" si="38">SUM(E101:I101)</f>
        <v>0</v>
      </c>
      <c r="E101" s="270">
        <f t="shared" ref="E101:E110" si="39">IFERROR(VLOOKUP(B101,$B$17:$I$36,4,0)*C101,0)</f>
        <v>0</v>
      </c>
      <c r="F101" s="270">
        <f t="shared" ref="F101:F110" si="40">IFERROR(VLOOKUP(B101,$B$17:$I$36,5,0)*C101,0)</f>
        <v>0</v>
      </c>
      <c r="G101" s="270">
        <f t="shared" ref="G101:G110" si="41">IFERROR(VLOOKUP(B101,$B$17:$I$36,6,0)*C101,0)</f>
        <v>0</v>
      </c>
      <c r="H101" s="270">
        <f t="shared" ref="H101:H110" si="42">IFERROR(VLOOKUP(B101,$B$17:$I$36,7,0)*C101,0)</f>
        <v>0</v>
      </c>
      <c r="I101" s="270">
        <f t="shared" ref="I101:I110" si="43">IFERROR(VLOOKUP(B101,$B$17:$I$36,8,0)*C101,0)</f>
        <v>0</v>
      </c>
    </row>
    <row r="102" spans="1:9" ht="15" customHeight="1" x14ac:dyDescent="0.2">
      <c r="A102" s="1015"/>
      <c r="B102" s="981"/>
      <c r="C102" s="1016"/>
      <c r="D102" s="252">
        <f t="shared" si="38"/>
        <v>0</v>
      </c>
      <c r="E102" s="270">
        <f t="shared" si="39"/>
        <v>0</v>
      </c>
      <c r="F102" s="270">
        <f t="shared" si="40"/>
        <v>0</v>
      </c>
      <c r="G102" s="270">
        <f t="shared" si="41"/>
        <v>0</v>
      </c>
      <c r="H102" s="270">
        <f t="shared" si="42"/>
        <v>0</v>
      </c>
      <c r="I102" s="270">
        <f t="shared" si="43"/>
        <v>0</v>
      </c>
    </row>
    <row r="103" spans="1:9" ht="15" customHeight="1" x14ac:dyDescent="0.2">
      <c r="A103" s="1015"/>
      <c r="B103" s="981"/>
      <c r="C103" s="1016"/>
      <c r="D103" s="252">
        <f t="shared" si="38"/>
        <v>0</v>
      </c>
      <c r="E103" s="270">
        <f t="shared" si="39"/>
        <v>0</v>
      </c>
      <c r="F103" s="270">
        <f t="shared" si="40"/>
        <v>0</v>
      </c>
      <c r="G103" s="270">
        <f t="shared" si="41"/>
        <v>0</v>
      </c>
      <c r="H103" s="270">
        <f t="shared" si="42"/>
        <v>0</v>
      </c>
      <c r="I103" s="270">
        <f t="shared" si="43"/>
        <v>0</v>
      </c>
    </row>
    <row r="104" spans="1:9" ht="15" customHeight="1" x14ac:dyDescent="0.2">
      <c r="A104" s="1015"/>
      <c r="B104" s="981"/>
      <c r="C104" s="1016"/>
      <c r="D104" s="252">
        <f t="shared" si="38"/>
        <v>0</v>
      </c>
      <c r="E104" s="270">
        <f t="shared" si="39"/>
        <v>0</v>
      </c>
      <c r="F104" s="270">
        <f t="shared" si="40"/>
        <v>0</v>
      </c>
      <c r="G104" s="270">
        <f t="shared" si="41"/>
        <v>0</v>
      </c>
      <c r="H104" s="270">
        <f t="shared" si="42"/>
        <v>0</v>
      </c>
      <c r="I104" s="270">
        <f t="shared" si="43"/>
        <v>0</v>
      </c>
    </row>
    <row r="105" spans="1:9" ht="15" customHeight="1" x14ac:dyDescent="0.2">
      <c r="A105" s="1015"/>
      <c r="B105" s="981"/>
      <c r="C105" s="1016"/>
      <c r="D105" s="252">
        <f t="shared" si="38"/>
        <v>0</v>
      </c>
      <c r="E105" s="270">
        <f t="shared" si="39"/>
        <v>0</v>
      </c>
      <c r="F105" s="270">
        <f t="shared" si="40"/>
        <v>0</v>
      </c>
      <c r="G105" s="270">
        <f t="shared" si="41"/>
        <v>0</v>
      </c>
      <c r="H105" s="270">
        <f t="shared" si="42"/>
        <v>0</v>
      </c>
      <c r="I105" s="270">
        <f t="shared" si="43"/>
        <v>0</v>
      </c>
    </row>
    <row r="106" spans="1:9" ht="15" customHeight="1" x14ac:dyDescent="0.2">
      <c r="A106" s="1015"/>
      <c r="B106" s="981"/>
      <c r="C106" s="1016"/>
      <c r="D106" s="252">
        <f t="shared" si="38"/>
        <v>0</v>
      </c>
      <c r="E106" s="270">
        <f t="shared" si="39"/>
        <v>0</v>
      </c>
      <c r="F106" s="270">
        <f t="shared" si="40"/>
        <v>0</v>
      </c>
      <c r="G106" s="270">
        <f t="shared" si="41"/>
        <v>0</v>
      </c>
      <c r="H106" s="270">
        <f t="shared" si="42"/>
        <v>0</v>
      </c>
      <c r="I106" s="270">
        <f t="shared" si="43"/>
        <v>0</v>
      </c>
    </row>
    <row r="107" spans="1:9" ht="15" customHeight="1" x14ac:dyDescent="0.2">
      <c r="A107" s="1015"/>
      <c r="B107" s="981"/>
      <c r="C107" s="1016"/>
      <c r="D107" s="252">
        <f t="shared" si="38"/>
        <v>0</v>
      </c>
      <c r="E107" s="270">
        <f t="shared" si="39"/>
        <v>0</v>
      </c>
      <c r="F107" s="270">
        <f t="shared" si="40"/>
        <v>0</v>
      </c>
      <c r="G107" s="270">
        <f t="shared" si="41"/>
        <v>0</v>
      </c>
      <c r="H107" s="270">
        <f t="shared" si="42"/>
        <v>0</v>
      </c>
      <c r="I107" s="270">
        <f t="shared" si="43"/>
        <v>0</v>
      </c>
    </row>
    <row r="108" spans="1:9" ht="15" customHeight="1" x14ac:dyDescent="0.2">
      <c r="A108" s="1015"/>
      <c r="B108" s="981"/>
      <c r="C108" s="1016"/>
      <c r="D108" s="252">
        <f t="shared" ref="D108:D109" si="44">SUM(E108:I108)</f>
        <v>0</v>
      </c>
      <c r="E108" s="270">
        <f t="shared" ref="E108:E109" si="45">IFERROR(VLOOKUP(B108,$B$17:$I$36,4,0)*C108,0)</f>
        <v>0</v>
      </c>
      <c r="F108" s="270">
        <f t="shared" ref="F108:F109" si="46">IFERROR(VLOOKUP(B108,$B$17:$I$36,5,0)*C108,0)</f>
        <v>0</v>
      </c>
      <c r="G108" s="270">
        <f t="shared" ref="G108:G109" si="47">IFERROR(VLOOKUP(B108,$B$17:$I$36,6,0)*C108,0)</f>
        <v>0</v>
      </c>
      <c r="H108" s="270">
        <f t="shared" ref="H108:H109" si="48">IFERROR(VLOOKUP(B108,$B$17:$I$36,7,0)*C108,0)</f>
        <v>0</v>
      </c>
      <c r="I108" s="270">
        <f t="shared" ref="I108:I109" si="49">IFERROR(VLOOKUP(B108,$B$17:$I$36,8,0)*C108,0)</f>
        <v>0</v>
      </c>
    </row>
    <row r="109" spans="1:9" ht="15" customHeight="1" x14ac:dyDescent="0.2">
      <c r="A109" s="1015"/>
      <c r="B109" s="981"/>
      <c r="C109" s="1016"/>
      <c r="D109" s="252">
        <f t="shared" si="44"/>
        <v>0</v>
      </c>
      <c r="E109" s="270">
        <f t="shared" si="45"/>
        <v>0</v>
      </c>
      <c r="F109" s="270">
        <f t="shared" si="46"/>
        <v>0</v>
      </c>
      <c r="G109" s="270">
        <f t="shared" si="47"/>
        <v>0</v>
      </c>
      <c r="H109" s="270">
        <f t="shared" si="48"/>
        <v>0</v>
      </c>
      <c r="I109" s="270">
        <f t="shared" si="49"/>
        <v>0</v>
      </c>
    </row>
    <row r="110" spans="1:9" ht="15" customHeight="1" x14ac:dyDescent="0.2">
      <c r="A110" s="1015"/>
      <c r="B110" s="981"/>
      <c r="C110" s="1016"/>
      <c r="D110" s="252">
        <f t="shared" si="38"/>
        <v>0</v>
      </c>
      <c r="E110" s="270">
        <f t="shared" si="39"/>
        <v>0</v>
      </c>
      <c r="F110" s="270">
        <f t="shared" si="40"/>
        <v>0</v>
      </c>
      <c r="G110" s="270">
        <f t="shared" si="41"/>
        <v>0</v>
      </c>
      <c r="H110" s="270">
        <f t="shared" si="42"/>
        <v>0</v>
      </c>
      <c r="I110" s="270">
        <f t="shared" si="43"/>
        <v>0</v>
      </c>
    </row>
    <row r="111" spans="1:9" ht="15" customHeight="1" x14ac:dyDescent="0.2">
      <c r="A111" s="263"/>
      <c r="B111" s="981"/>
      <c r="C111" s="264"/>
      <c r="D111" s="252">
        <f t="shared" si="32"/>
        <v>0</v>
      </c>
      <c r="E111" s="270">
        <f t="shared" si="33"/>
        <v>0</v>
      </c>
      <c r="F111" s="270">
        <f t="shared" si="34"/>
        <v>0</v>
      </c>
      <c r="G111" s="270">
        <f t="shared" si="35"/>
        <v>0</v>
      </c>
      <c r="H111" s="270">
        <f t="shared" si="36"/>
        <v>0</v>
      </c>
      <c r="I111" s="270">
        <f t="shared" si="37"/>
        <v>0</v>
      </c>
    </row>
    <row r="112" spans="1:9" ht="15" customHeight="1" x14ac:dyDescent="0.2">
      <c r="A112" s="263"/>
      <c r="B112" s="981"/>
      <c r="C112" s="264"/>
      <c r="D112" s="252">
        <f t="shared" si="32"/>
        <v>0</v>
      </c>
      <c r="E112" s="270">
        <f t="shared" si="33"/>
        <v>0</v>
      </c>
      <c r="F112" s="270">
        <f t="shared" si="34"/>
        <v>0</v>
      </c>
      <c r="G112" s="270">
        <f t="shared" si="35"/>
        <v>0</v>
      </c>
      <c r="H112" s="270">
        <f t="shared" si="36"/>
        <v>0</v>
      </c>
      <c r="I112" s="270">
        <f t="shared" si="37"/>
        <v>0</v>
      </c>
    </row>
    <row r="113" spans="1:9" ht="15" customHeight="1" x14ac:dyDescent="0.2">
      <c r="A113" s="263"/>
      <c r="B113" s="981"/>
      <c r="C113" s="264"/>
      <c r="D113" s="252">
        <f t="shared" si="32"/>
        <v>0</v>
      </c>
      <c r="E113" s="270">
        <f t="shared" si="33"/>
        <v>0</v>
      </c>
      <c r="F113" s="270">
        <f t="shared" si="34"/>
        <v>0</v>
      </c>
      <c r="G113" s="270">
        <f t="shared" si="35"/>
        <v>0</v>
      </c>
      <c r="H113" s="270">
        <f t="shared" si="36"/>
        <v>0</v>
      </c>
      <c r="I113" s="270">
        <f t="shared" si="37"/>
        <v>0</v>
      </c>
    </row>
    <row r="114" spans="1:9" ht="15" customHeight="1" x14ac:dyDescent="0.2">
      <c r="A114" s="263"/>
      <c r="B114" s="981"/>
      <c r="C114" s="264"/>
      <c r="D114" s="252">
        <f t="shared" si="32"/>
        <v>0</v>
      </c>
      <c r="E114" s="270">
        <f t="shared" si="33"/>
        <v>0</v>
      </c>
      <c r="F114" s="270">
        <f t="shared" si="34"/>
        <v>0</v>
      </c>
      <c r="G114" s="270">
        <f t="shared" si="35"/>
        <v>0</v>
      </c>
      <c r="H114" s="270">
        <f t="shared" si="36"/>
        <v>0</v>
      </c>
      <c r="I114" s="270">
        <f t="shared" si="37"/>
        <v>0</v>
      </c>
    </row>
    <row r="115" spans="1:9" ht="15" customHeight="1" x14ac:dyDescent="0.2">
      <c r="A115" s="263"/>
      <c r="B115" s="981"/>
      <c r="C115" s="264"/>
      <c r="D115" s="252">
        <f t="shared" si="32"/>
        <v>0</v>
      </c>
      <c r="E115" s="270">
        <f t="shared" si="33"/>
        <v>0</v>
      </c>
      <c r="F115" s="270">
        <f t="shared" si="34"/>
        <v>0</v>
      </c>
      <c r="G115" s="270">
        <f t="shared" si="35"/>
        <v>0</v>
      </c>
      <c r="H115" s="270">
        <f t="shared" si="36"/>
        <v>0</v>
      </c>
      <c r="I115" s="270">
        <f t="shared" si="37"/>
        <v>0</v>
      </c>
    </row>
    <row r="116" spans="1:9" ht="15" customHeight="1" thickBot="1" x14ac:dyDescent="0.3">
      <c r="A116" s="271" t="s">
        <v>754</v>
      </c>
      <c r="B116" s="272"/>
      <c r="C116" s="272"/>
      <c r="D116" s="273">
        <f t="shared" ref="D116:I116" si="50">SUM(D98:D115)</f>
        <v>0</v>
      </c>
      <c r="E116" s="273">
        <f t="shared" si="50"/>
        <v>0</v>
      </c>
      <c r="F116" s="273">
        <f t="shared" si="50"/>
        <v>0</v>
      </c>
      <c r="G116" s="273">
        <f t="shared" si="50"/>
        <v>0</v>
      </c>
      <c r="H116" s="273">
        <f t="shared" si="50"/>
        <v>0</v>
      </c>
      <c r="I116" s="273">
        <f t="shared" si="50"/>
        <v>0</v>
      </c>
    </row>
    <row r="117" spans="1:9" ht="15" customHeight="1" thickTop="1" x14ac:dyDescent="0.25">
      <c r="A117" s="239"/>
      <c r="B117" s="239"/>
      <c r="C117" s="239"/>
      <c r="D117" s="239"/>
      <c r="E117" s="239"/>
      <c r="F117" s="239"/>
      <c r="G117" s="239"/>
      <c r="H117" s="239"/>
      <c r="I117" s="239"/>
    </row>
  </sheetData>
  <sheetProtection algorithmName="SHA-512" hashValue="yap5gFgWWvrJ/9Cthn9SQceIDcz3u8n/cJH4u87d1bLUrJJ+l6KANhel5pUHXsIQu77GYFNv1V97n5pT2T1Lig==" saltValue="+G0w4AQFXrRQNQ1cF9zefA==" spinCount="100000" sheet="1" objects="1" scenarios="1"/>
  <dataValidations count="1">
    <dataValidation type="list" allowBlank="1" showInputMessage="1" showErrorMessage="1" sqref="B42:B63 B70:B76 B83:B92 B99:B115" xr:uid="{3F53DBC1-9FD8-45C7-B241-9483F42717D0}">
      <formula1>$B$17:$B$36</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83D9F6-1367-41B9-9D5A-60D84AE702C1}">
          <x14:formula1>
            <xm:f>'Input List'!$D$3:$D$63</xm:f>
          </x14:formula1>
          <xm:sqref>B17:B36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3A131-EC74-4301-9E37-5A0394EAA4B1}">
  <dimension ref="A1:I110"/>
  <sheetViews>
    <sheetView workbookViewId="0">
      <selection activeCell="A3" sqref="A3"/>
    </sheetView>
  </sheetViews>
  <sheetFormatPr defaultColWidth="9" defaultRowHeight="15" x14ac:dyDescent="0.2"/>
  <cols>
    <col min="1" max="1" width="34.375" style="14" customWidth="1"/>
    <col min="2" max="9" width="13.625" style="14" customWidth="1"/>
    <col min="10" max="16384" width="9" style="14"/>
  </cols>
  <sheetData>
    <row r="1" spans="1:9" ht="15" customHeight="1" x14ac:dyDescent="0.25">
      <c r="A1" s="1" t="str">
        <f>CONCATENATE("Schedule ",Cklist!$A21," - ",Cklist!$B21)</f>
        <v>Schedule C-2i - Allocation of Administration Costs</v>
      </c>
      <c r="B1" s="179"/>
      <c r="C1" s="104"/>
      <c r="D1" s="66"/>
      <c r="E1" s="66"/>
      <c r="F1" s="1129" t="s">
        <v>2</v>
      </c>
      <c r="G1" s="1130"/>
      <c r="H1" s="239"/>
      <c r="I1" s="239"/>
    </row>
    <row r="2" spans="1:9" ht="15" customHeight="1" x14ac:dyDescent="0.25">
      <c r="A2" s="4" t="str">
        <f>'Sch A'!$A$2</f>
        <v>SFN 137 (Rev. 04-24)</v>
      </c>
      <c r="B2" s="180"/>
      <c r="C2" s="66"/>
      <c r="D2" s="876"/>
      <c r="E2" s="876"/>
      <c r="F2" s="1131" t="s">
        <v>3</v>
      </c>
      <c r="G2" s="1132">
        <f>'Sch A'!$C$2</f>
        <v>45108</v>
      </c>
      <c r="H2" s="239"/>
      <c r="I2" s="239"/>
    </row>
    <row r="3" spans="1:9" ht="15" customHeight="1" x14ac:dyDescent="0.25">
      <c r="A3" s="1447">
        <f>'Sch A'!$A$5</f>
        <v>0</v>
      </c>
      <c r="B3" s="104"/>
      <c r="C3" s="32"/>
      <c r="D3" s="1135"/>
      <c r="E3" s="1135"/>
      <c r="F3" s="1133" t="s">
        <v>4</v>
      </c>
      <c r="G3" s="1134">
        <f>'Sch A'!$C$3</f>
        <v>45473</v>
      </c>
      <c r="H3" s="239"/>
      <c r="I3" s="239"/>
    </row>
    <row r="4" spans="1:9" ht="15" customHeight="1" x14ac:dyDescent="0.25">
      <c r="A4" s="240"/>
      <c r="B4" s="241"/>
      <c r="C4" s="238"/>
      <c r="D4" s="1179"/>
      <c r="E4" s="1179"/>
      <c r="F4" s="1179"/>
      <c r="G4" s="1179"/>
      <c r="H4" s="1184"/>
      <c r="I4" s="239"/>
    </row>
    <row r="5" spans="1:9" ht="15" customHeight="1" x14ac:dyDescent="0.25">
      <c r="A5" s="242" t="s">
        <v>706</v>
      </c>
      <c r="B5" s="1180" t="s">
        <v>687</v>
      </c>
      <c r="C5" s="1181"/>
      <c r="D5" s="1181"/>
      <c r="E5" s="1181"/>
      <c r="F5" s="1181"/>
      <c r="G5" s="1182"/>
      <c r="H5" s="239"/>
      <c r="I5" s="239"/>
    </row>
    <row r="6" spans="1:9" ht="15.75" x14ac:dyDescent="0.25">
      <c r="A6" s="243"/>
      <c r="B6" s="244" t="s">
        <v>471</v>
      </c>
      <c r="C6" s="187" t="s">
        <v>472</v>
      </c>
      <c r="D6" s="245" t="s">
        <v>473</v>
      </c>
      <c r="E6" s="189" t="s">
        <v>474</v>
      </c>
      <c r="F6" s="190" t="s">
        <v>475</v>
      </c>
      <c r="G6" s="191" t="s">
        <v>476</v>
      </c>
      <c r="H6" s="951"/>
      <c r="I6" s="239"/>
    </row>
    <row r="7" spans="1:9" ht="15" customHeight="1" x14ac:dyDescent="0.25">
      <c r="A7" s="247" t="s">
        <v>745</v>
      </c>
      <c r="B7" s="248"/>
      <c r="C7" s="249"/>
      <c r="D7" s="249"/>
      <c r="E7" s="249"/>
      <c r="F7" s="249"/>
      <c r="G7" s="954"/>
      <c r="H7" s="952"/>
      <c r="I7" s="239"/>
    </row>
    <row r="8" spans="1:9" ht="15" customHeight="1" x14ac:dyDescent="0.25">
      <c r="A8" s="897" t="s">
        <v>677</v>
      </c>
      <c r="B8" s="252">
        <f t="shared" ref="B8:B11" si="0">SUM(C8:G8)</f>
        <v>0</v>
      </c>
      <c r="C8" s="252">
        <f>E64</f>
        <v>0</v>
      </c>
      <c r="D8" s="252">
        <f t="shared" ref="D8:G8" si="1">F64</f>
        <v>0</v>
      </c>
      <c r="E8" s="252">
        <f t="shared" si="1"/>
        <v>0</v>
      </c>
      <c r="F8" s="252">
        <f t="shared" si="1"/>
        <v>0</v>
      </c>
      <c r="G8" s="252">
        <f t="shared" si="1"/>
        <v>0</v>
      </c>
      <c r="H8" s="953"/>
      <c r="I8" s="239"/>
    </row>
    <row r="9" spans="1:9" ht="15" customHeight="1" x14ac:dyDescent="0.25">
      <c r="A9" s="897" t="s">
        <v>34</v>
      </c>
      <c r="B9" s="252">
        <f t="shared" si="0"/>
        <v>0</v>
      </c>
      <c r="C9" s="252">
        <f>E77</f>
        <v>0</v>
      </c>
      <c r="D9" s="252">
        <f t="shared" ref="D9:G9" si="2">F77</f>
        <v>0</v>
      </c>
      <c r="E9" s="252">
        <f t="shared" si="2"/>
        <v>0</v>
      </c>
      <c r="F9" s="252">
        <f t="shared" si="2"/>
        <v>0</v>
      </c>
      <c r="G9" s="252">
        <f t="shared" si="2"/>
        <v>0</v>
      </c>
      <c r="H9" s="953"/>
      <c r="I9" s="239"/>
    </row>
    <row r="10" spans="1:9" ht="15" customHeight="1" x14ac:dyDescent="0.25">
      <c r="A10" s="897" t="s">
        <v>1786</v>
      </c>
      <c r="B10" s="252">
        <f t="shared" si="0"/>
        <v>0</v>
      </c>
      <c r="C10" s="252">
        <f>E86</f>
        <v>0</v>
      </c>
      <c r="D10" s="252">
        <f>F86</f>
        <v>0</v>
      </c>
      <c r="E10" s="252">
        <f>G86</f>
        <v>0</v>
      </c>
      <c r="F10" s="252">
        <f>H86</f>
        <v>0</v>
      </c>
      <c r="G10" s="252">
        <f>I86</f>
        <v>0</v>
      </c>
      <c r="H10" s="953"/>
      <c r="I10" s="239"/>
    </row>
    <row r="11" spans="1:9" ht="15" customHeight="1" x14ac:dyDescent="0.25">
      <c r="A11" s="897" t="s">
        <v>678</v>
      </c>
      <c r="B11" s="252">
        <f t="shared" si="0"/>
        <v>0</v>
      </c>
      <c r="C11" s="252">
        <f>E109</f>
        <v>0</v>
      </c>
      <c r="D11" s="252">
        <f t="shared" ref="D11:G11" si="3">F109</f>
        <v>0</v>
      </c>
      <c r="E11" s="252">
        <f t="shared" si="3"/>
        <v>0</v>
      </c>
      <c r="F11" s="252">
        <f t="shared" si="3"/>
        <v>0</v>
      </c>
      <c r="G11" s="252">
        <f t="shared" si="3"/>
        <v>0</v>
      </c>
      <c r="H11" s="953"/>
      <c r="I11" s="239"/>
    </row>
    <row r="12" spans="1:9" ht="15" customHeight="1" x14ac:dyDescent="0.25">
      <c r="A12" s="254" t="s">
        <v>749</v>
      </c>
      <c r="B12" s="252">
        <f>SUM(C12:G12)</f>
        <v>0</v>
      </c>
      <c r="C12" s="252">
        <f>SUM(C8:C11)</f>
        <v>0</v>
      </c>
      <c r="D12" s="252">
        <f>SUM(D8:D11)</f>
        <v>0</v>
      </c>
      <c r="E12" s="252">
        <f>SUM(E8:E11)</f>
        <v>0</v>
      </c>
      <c r="F12" s="252">
        <f>SUM(F8:F11)</f>
        <v>0</v>
      </c>
      <c r="G12" s="252">
        <f>SUM(G8:G11)</f>
        <v>0</v>
      </c>
      <c r="H12" s="953"/>
      <c r="I12" s="239"/>
    </row>
    <row r="13" spans="1:9" ht="15" customHeight="1" x14ac:dyDescent="0.25">
      <c r="A13" s="1183"/>
      <c r="B13" s="274"/>
      <c r="C13" s="274"/>
      <c r="D13" s="274"/>
      <c r="E13" s="274"/>
      <c r="F13" s="274"/>
      <c r="G13" s="274"/>
      <c r="H13" s="953"/>
      <c r="I13" s="239"/>
    </row>
    <row r="14" spans="1:9" ht="15" customHeight="1" x14ac:dyDescent="0.25">
      <c r="A14" s="277"/>
      <c r="B14" s="277"/>
      <c r="C14" s="277"/>
      <c r="D14" s="277"/>
      <c r="E14" s="277"/>
      <c r="F14" s="277"/>
      <c r="G14" s="277"/>
      <c r="H14" s="239"/>
      <c r="I14" s="239"/>
    </row>
    <row r="15" spans="1:9" ht="15" customHeight="1" x14ac:dyDescent="0.25">
      <c r="A15" s="207" t="s">
        <v>723</v>
      </c>
      <c r="B15" s="258"/>
      <c r="C15" s="258"/>
      <c r="D15" s="259"/>
      <c r="E15" s="259"/>
      <c r="F15" s="260"/>
      <c r="G15" s="258"/>
      <c r="H15" s="258"/>
      <c r="I15" s="261"/>
    </row>
    <row r="16" spans="1:9" ht="26.1" customHeight="1" x14ac:dyDescent="0.2">
      <c r="A16" s="262" t="s">
        <v>724</v>
      </c>
      <c r="B16" s="7" t="s">
        <v>725</v>
      </c>
      <c r="C16" s="867" t="s">
        <v>1427</v>
      </c>
      <c r="D16" s="222" t="s">
        <v>471</v>
      </c>
      <c r="E16" s="7" t="s">
        <v>472</v>
      </c>
      <c r="F16" s="7" t="s">
        <v>473</v>
      </c>
      <c r="G16" s="7" t="s">
        <v>474</v>
      </c>
      <c r="H16" s="7" t="s">
        <v>475</v>
      </c>
      <c r="I16" s="7" t="s">
        <v>476</v>
      </c>
    </row>
    <row r="17" spans="1:9" ht="15" customHeight="1" x14ac:dyDescent="0.2">
      <c r="A17" s="263"/>
      <c r="B17" s="981"/>
      <c r="C17" s="264"/>
      <c r="D17" s="215">
        <f t="shared" ref="D17:D36" si="4">SUM(E17:I17)</f>
        <v>0</v>
      </c>
      <c r="E17" s="1344">
        <f>IFERROR(VLOOKUP($B17,'Sch C-3'!$C$8:$I$128,3,0),0)</f>
        <v>0</v>
      </c>
      <c r="F17" s="1344">
        <f>IFERROR(VLOOKUP($B17,'Sch C-3'!$C$8:$I$128,4,0),0)</f>
        <v>0</v>
      </c>
      <c r="G17" s="1344">
        <f>IFERROR(VLOOKUP($B17,'Sch C-3'!$C$8:$I$128,5,0),0)</f>
        <v>0</v>
      </c>
      <c r="H17" s="1344">
        <f>IFERROR(VLOOKUP($B17,'Sch C-3'!$C$8:$I$128,6,0),0)</f>
        <v>0</v>
      </c>
      <c r="I17" s="1344">
        <f>IFERROR(VLOOKUP($B17,'Sch C-3'!$C$8:$I$128,7,0),0)</f>
        <v>0</v>
      </c>
    </row>
    <row r="18" spans="1:9" ht="15" customHeight="1" x14ac:dyDescent="0.2">
      <c r="A18" s="263"/>
      <c r="B18" s="981"/>
      <c r="C18" s="264"/>
      <c r="D18" s="215">
        <f t="shared" si="4"/>
        <v>0</v>
      </c>
      <c r="E18" s="1344">
        <f>IFERROR(VLOOKUP($B18,'Sch C-3'!$C$8:$I$128,3,0),0)</f>
        <v>0</v>
      </c>
      <c r="F18" s="1344">
        <f>IFERROR(VLOOKUP($B18,'Sch C-3'!$C$8:$I$128,4,0),0)</f>
        <v>0</v>
      </c>
      <c r="G18" s="1344">
        <f>IFERROR(VLOOKUP($B18,'Sch C-3'!$C$8:$I$128,5,0),0)</f>
        <v>0</v>
      </c>
      <c r="H18" s="1344">
        <f>IFERROR(VLOOKUP($B18,'Sch C-3'!$C$8:$I$128,6,0),0)</f>
        <v>0</v>
      </c>
      <c r="I18" s="1344">
        <f>IFERROR(VLOOKUP($B18,'Sch C-3'!$C$8:$I$128,7,0),0)</f>
        <v>0</v>
      </c>
    </row>
    <row r="19" spans="1:9" ht="15" customHeight="1" x14ac:dyDescent="0.2">
      <c r="A19" s="263"/>
      <c r="B19" s="981"/>
      <c r="C19" s="264"/>
      <c r="D19" s="215">
        <f t="shared" si="4"/>
        <v>0</v>
      </c>
      <c r="E19" s="1344">
        <f>IFERROR(VLOOKUP($B19,'Sch C-3'!$C$8:$I$128,3,0),0)</f>
        <v>0</v>
      </c>
      <c r="F19" s="1344">
        <f>IFERROR(VLOOKUP($B19,'Sch C-3'!$C$8:$I$128,4,0),0)</f>
        <v>0</v>
      </c>
      <c r="G19" s="1344">
        <f>IFERROR(VLOOKUP($B19,'Sch C-3'!$C$8:$I$128,5,0),0)</f>
        <v>0</v>
      </c>
      <c r="H19" s="1344">
        <f>IFERROR(VLOOKUP($B19,'Sch C-3'!$C$8:$I$128,6,0),0)</f>
        <v>0</v>
      </c>
      <c r="I19" s="1344">
        <f>IFERROR(VLOOKUP($B19,'Sch C-3'!$C$8:$I$128,7,0),0)</f>
        <v>0</v>
      </c>
    </row>
    <row r="20" spans="1:9" ht="15" customHeight="1" x14ac:dyDescent="0.2">
      <c r="A20" s="263"/>
      <c r="B20" s="981"/>
      <c r="C20" s="264"/>
      <c r="D20" s="215">
        <f t="shared" si="4"/>
        <v>0</v>
      </c>
      <c r="E20" s="1344">
        <f>IFERROR(VLOOKUP($B20,'Sch C-3'!$C$8:$I$128,3,0),0)</f>
        <v>0</v>
      </c>
      <c r="F20" s="1344">
        <f>IFERROR(VLOOKUP($B20,'Sch C-3'!$C$8:$I$128,4,0),0)</f>
        <v>0</v>
      </c>
      <c r="G20" s="1344">
        <f>IFERROR(VLOOKUP($B20,'Sch C-3'!$C$8:$I$128,5,0),0)</f>
        <v>0</v>
      </c>
      <c r="H20" s="1344">
        <f>IFERROR(VLOOKUP($B20,'Sch C-3'!$C$8:$I$128,6,0),0)</f>
        <v>0</v>
      </c>
      <c r="I20" s="1344">
        <f>IFERROR(VLOOKUP($B20,'Sch C-3'!$C$8:$I$128,7,0),0)</f>
        <v>0</v>
      </c>
    </row>
    <row r="21" spans="1:9" ht="15" customHeight="1" x14ac:dyDescent="0.2">
      <c r="A21" s="263"/>
      <c r="B21" s="981"/>
      <c r="C21" s="264"/>
      <c r="D21" s="215">
        <f t="shared" si="4"/>
        <v>0</v>
      </c>
      <c r="E21" s="1344">
        <f>IFERROR(VLOOKUP($B21,'Sch C-3'!$C$8:$I$128,3,0),0)</f>
        <v>0</v>
      </c>
      <c r="F21" s="1344">
        <f>IFERROR(VLOOKUP($B21,'Sch C-3'!$C$8:$I$128,4,0),0)</f>
        <v>0</v>
      </c>
      <c r="G21" s="1344">
        <f>IFERROR(VLOOKUP($B21,'Sch C-3'!$C$8:$I$128,5,0),0)</f>
        <v>0</v>
      </c>
      <c r="H21" s="1344">
        <f>IFERROR(VLOOKUP($B21,'Sch C-3'!$C$8:$I$128,6,0),0)</f>
        <v>0</v>
      </c>
      <c r="I21" s="1344">
        <f>IFERROR(VLOOKUP($B21,'Sch C-3'!$C$8:$I$128,7,0),0)</f>
        <v>0</v>
      </c>
    </row>
    <row r="22" spans="1:9" ht="15" customHeight="1" x14ac:dyDescent="0.2">
      <c r="A22" s="263"/>
      <c r="B22" s="981"/>
      <c r="C22" s="264"/>
      <c r="D22" s="215">
        <f t="shared" si="4"/>
        <v>0</v>
      </c>
      <c r="E22" s="1344">
        <f>IFERROR(VLOOKUP($B22,'Sch C-3'!$C$8:$I$128,3,0),0)</f>
        <v>0</v>
      </c>
      <c r="F22" s="1344">
        <f>IFERROR(VLOOKUP($B22,'Sch C-3'!$C$8:$I$128,4,0),0)</f>
        <v>0</v>
      </c>
      <c r="G22" s="1344">
        <f>IFERROR(VLOOKUP($B22,'Sch C-3'!$C$8:$I$128,5,0),0)</f>
        <v>0</v>
      </c>
      <c r="H22" s="1344">
        <f>IFERROR(VLOOKUP($B22,'Sch C-3'!$C$8:$I$128,6,0),0)</f>
        <v>0</v>
      </c>
      <c r="I22" s="1344">
        <f>IFERROR(VLOOKUP($B22,'Sch C-3'!$C$8:$I$128,7,0),0)</f>
        <v>0</v>
      </c>
    </row>
    <row r="23" spans="1:9" ht="15" customHeight="1" x14ac:dyDescent="0.2">
      <c r="A23" s="263"/>
      <c r="B23" s="981"/>
      <c r="C23" s="264"/>
      <c r="D23" s="215">
        <f t="shared" si="4"/>
        <v>0</v>
      </c>
      <c r="E23" s="1344">
        <f>IFERROR(VLOOKUP($B23,'Sch C-3'!$C$8:$I$128,3,0),0)</f>
        <v>0</v>
      </c>
      <c r="F23" s="1344">
        <f>IFERROR(VLOOKUP($B23,'Sch C-3'!$C$8:$I$128,4,0),0)</f>
        <v>0</v>
      </c>
      <c r="G23" s="1344">
        <f>IFERROR(VLOOKUP($B23,'Sch C-3'!$C$8:$I$128,5,0),0)</f>
        <v>0</v>
      </c>
      <c r="H23" s="1344">
        <f>IFERROR(VLOOKUP($B23,'Sch C-3'!$C$8:$I$128,6,0),0)</f>
        <v>0</v>
      </c>
      <c r="I23" s="1344">
        <f>IFERROR(VLOOKUP($B23,'Sch C-3'!$C$8:$I$128,7,0),0)</f>
        <v>0</v>
      </c>
    </row>
    <row r="24" spans="1:9" ht="15" customHeight="1" x14ac:dyDescent="0.2">
      <c r="A24" s="263"/>
      <c r="B24" s="981"/>
      <c r="C24" s="264"/>
      <c r="D24" s="215">
        <f t="shared" si="4"/>
        <v>0</v>
      </c>
      <c r="E24" s="1344">
        <f>IFERROR(VLOOKUP($B24,'Sch C-3'!$C$8:$I$128,3,0),0)</f>
        <v>0</v>
      </c>
      <c r="F24" s="1344">
        <f>IFERROR(VLOOKUP($B24,'Sch C-3'!$C$8:$I$128,4,0),0)</f>
        <v>0</v>
      </c>
      <c r="G24" s="1344">
        <f>IFERROR(VLOOKUP($B24,'Sch C-3'!$C$8:$I$128,5,0),0)</f>
        <v>0</v>
      </c>
      <c r="H24" s="1344">
        <f>IFERROR(VLOOKUP($B24,'Sch C-3'!$C$8:$I$128,6,0),0)</f>
        <v>0</v>
      </c>
      <c r="I24" s="1344">
        <f>IFERROR(VLOOKUP($B24,'Sch C-3'!$C$8:$I$128,7,0),0)</f>
        <v>0</v>
      </c>
    </row>
    <row r="25" spans="1:9" ht="15" customHeight="1" x14ac:dyDescent="0.2">
      <c r="A25" s="263"/>
      <c r="B25" s="981"/>
      <c r="C25" s="264"/>
      <c r="D25" s="215">
        <f t="shared" si="4"/>
        <v>0</v>
      </c>
      <c r="E25" s="1344">
        <f>IFERROR(VLOOKUP($B25,'Sch C-3'!$C$8:$I$128,3,0),0)</f>
        <v>0</v>
      </c>
      <c r="F25" s="1344">
        <f>IFERROR(VLOOKUP($B25,'Sch C-3'!$C$8:$I$128,4,0),0)</f>
        <v>0</v>
      </c>
      <c r="G25" s="1344">
        <f>IFERROR(VLOOKUP($B25,'Sch C-3'!$C$8:$I$128,5,0),0)</f>
        <v>0</v>
      </c>
      <c r="H25" s="1344">
        <f>IFERROR(VLOOKUP($B25,'Sch C-3'!$C$8:$I$128,6,0),0)</f>
        <v>0</v>
      </c>
      <c r="I25" s="1344">
        <f>IFERROR(VLOOKUP($B25,'Sch C-3'!$C$8:$I$128,7,0),0)</f>
        <v>0</v>
      </c>
    </row>
    <row r="26" spans="1:9" ht="15" customHeight="1" x14ac:dyDescent="0.2">
      <c r="A26" s="263"/>
      <c r="B26" s="981"/>
      <c r="C26" s="264"/>
      <c r="D26" s="215">
        <f t="shared" si="4"/>
        <v>0</v>
      </c>
      <c r="E26" s="1344">
        <f>IFERROR(VLOOKUP($B26,'Sch C-3'!$C$8:$I$128,3,0),0)</f>
        <v>0</v>
      </c>
      <c r="F26" s="1344">
        <f>IFERROR(VLOOKUP($B26,'Sch C-3'!$C$8:$I$128,4,0),0)</f>
        <v>0</v>
      </c>
      <c r="G26" s="1344">
        <f>IFERROR(VLOOKUP($B26,'Sch C-3'!$C$8:$I$128,5,0),0)</f>
        <v>0</v>
      </c>
      <c r="H26" s="1344">
        <f>IFERROR(VLOOKUP($B26,'Sch C-3'!$C$8:$I$128,6,0),0)</f>
        <v>0</v>
      </c>
      <c r="I26" s="1344">
        <f>IFERROR(VLOOKUP($B26,'Sch C-3'!$C$8:$I$128,7,0),0)</f>
        <v>0</v>
      </c>
    </row>
    <row r="27" spans="1:9" ht="15" customHeight="1" x14ac:dyDescent="0.2">
      <c r="A27" s="263"/>
      <c r="B27" s="981"/>
      <c r="C27" s="264"/>
      <c r="D27" s="215">
        <f t="shared" si="4"/>
        <v>0</v>
      </c>
      <c r="E27" s="1344">
        <f>IFERROR(VLOOKUP($B27,'Sch C-3'!$C$8:$I$128,3,0),0)</f>
        <v>0</v>
      </c>
      <c r="F27" s="1344">
        <f>IFERROR(VLOOKUP($B27,'Sch C-3'!$C$8:$I$128,4,0),0)</f>
        <v>0</v>
      </c>
      <c r="G27" s="1344">
        <f>IFERROR(VLOOKUP($B27,'Sch C-3'!$C$8:$I$128,5,0),0)</f>
        <v>0</v>
      </c>
      <c r="H27" s="1344">
        <f>IFERROR(VLOOKUP($B27,'Sch C-3'!$C$8:$I$128,6,0),0)</f>
        <v>0</v>
      </c>
      <c r="I27" s="1344">
        <f>IFERROR(VLOOKUP($B27,'Sch C-3'!$C$8:$I$128,7,0),0)</f>
        <v>0</v>
      </c>
    </row>
    <row r="28" spans="1:9" ht="15" customHeight="1" x14ac:dyDescent="0.2">
      <c r="A28" s="263"/>
      <c r="B28" s="981"/>
      <c r="C28" s="264"/>
      <c r="D28" s="215">
        <f t="shared" si="4"/>
        <v>0</v>
      </c>
      <c r="E28" s="1344">
        <f>IFERROR(VLOOKUP($B28,'Sch C-3'!$C$8:$I$128,3,0),0)</f>
        <v>0</v>
      </c>
      <c r="F28" s="1344">
        <f>IFERROR(VLOOKUP($B28,'Sch C-3'!$C$8:$I$128,4,0),0)</f>
        <v>0</v>
      </c>
      <c r="G28" s="1344">
        <f>IFERROR(VLOOKUP($B28,'Sch C-3'!$C$8:$I$128,5,0),0)</f>
        <v>0</v>
      </c>
      <c r="H28" s="1344">
        <f>IFERROR(VLOOKUP($B28,'Sch C-3'!$C$8:$I$128,6,0),0)</f>
        <v>0</v>
      </c>
      <c r="I28" s="1344">
        <f>IFERROR(VLOOKUP($B28,'Sch C-3'!$C$8:$I$128,7,0),0)</f>
        <v>0</v>
      </c>
    </row>
    <row r="29" spans="1:9" ht="15" customHeight="1" x14ac:dyDescent="0.2">
      <c r="A29" s="263"/>
      <c r="B29" s="981"/>
      <c r="C29" s="264"/>
      <c r="D29" s="215">
        <f t="shared" si="4"/>
        <v>0</v>
      </c>
      <c r="E29" s="1344">
        <f>IFERROR(VLOOKUP($B29,'Sch C-3'!$C$8:$I$128,3,0),0)</f>
        <v>0</v>
      </c>
      <c r="F29" s="1344">
        <f>IFERROR(VLOOKUP($B29,'Sch C-3'!$C$8:$I$128,4,0),0)</f>
        <v>0</v>
      </c>
      <c r="G29" s="1344">
        <f>IFERROR(VLOOKUP($B29,'Sch C-3'!$C$8:$I$128,5,0),0)</f>
        <v>0</v>
      </c>
      <c r="H29" s="1344">
        <f>IFERROR(VLOOKUP($B29,'Sch C-3'!$C$8:$I$128,6,0),0)</f>
        <v>0</v>
      </c>
      <c r="I29" s="1344">
        <f>IFERROR(VLOOKUP($B29,'Sch C-3'!$C$8:$I$128,7,0),0)</f>
        <v>0</v>
      </c>
    </row>
    <row r="30" spans="1:9" ht="15" customHeight="1" x14ac:dyDescent="0.2">
      <c r="A30" s="263"/>
      <c r="B30" s="981"/>
      <c r="C30" s="264"/>
      <c r="D30" s="215">
        <f t="shared" si="4"/>
        <v>0</v>
      </c>
      <c r="E30" s="1344">
        <f>IFERROR(VLOOKUP($B30,'Sch C-3'!$C$8:$I$128,3,0),0)</f>
        <v>0</v>
      </c>
      <c r="F30" s="1344">
        <f>IFERROR(VLOOKUP($B30,'Sch C-3'!$C$8:$I$128,4,0),0)</f>
        <v>0</v>
      </c>
      <c r="G30" s="1344">
        <f>IFERROR(VLOOKUP($B30,'Sch C-3'!$C$8:$I$128,5,0),0)</f>
        <v>0</v>
      </c>
      <c r="H30" s="1344">
        <f>IFERROR(VLOOKUP($B30,'Sch C-3'!$C$8:$I$128,6,0),0)</f>
        <v>0</v>
      </c>
      <c r="I30" s="1344">
        <f>IFERROR(VLOOKUP($B30,'Sch C-3'!$C$8:$I$128,7,0),0)</f>
        <v>0</v>
      </c>
    </row>
    <row r="31" spans="1:9" ht="15" customHeight="1" x14ac:dyDescent="0.2">
      <c r="A31" s="263"/>
      <c r="B31" s="981"/>
      <c r="C31" s="264"/>
      <c r="D31" s="215">
        <f t="shared" si="4"/>
        <v>0</v>
      </c>
      <c r="E31" s="1344">
        <f>IFERROR(VLOOKUP($B31,'Sch C-3'!$C$8:$I$128,3,0),0)</f>
        <v>0</v>
      </c>
      <c r="F31" s="1344">
        <f>IFERROR(VLOOKUP($B31,'Sch C-3'!$C$8:$I$128,4,0),0)</f>
        <v>0</v>
      </c>
      <c r="G31" s="1344">
        <f>IFERROR(VLOOKUP($B31,'Sch C-3'!$C$8:$I$128,5,0),0)</f>
        <v>0</v>
      </c>
      <c r="H31" s="1344">
        <f>IFERROR(VLOOKUP($B31,'Sch C-3'!$C$8:$I$128,6,0),0)</f>
        <v>0</v>
      </c>
      <c r="I31" s="1344">
        <f>IFERROR(VLOOKUP($B31,'Sch C-3'!$C$8:$I$128,7,0),0)</f>
        <v>0</v>
      </c>
    </row>
    <row r="32" spans="1:9" ht="15" customHeight="1" x14ac:dyDescent="0.2">
      <c r="A32" s="263"/>
      <c r="B32" s="981"/>
      <c r="C32" s="264"/>
      <c r="D32" s="215">
        <f t="shared" si="4"/>
        <v>0</v>
      </c>
      <c r="E32" s="1344">
        <f>IFERROR(VLOOKUP($B32,'Sch C-3'!$C$8:$I$128,3,0),0)</f>
        <v>0</v>
      </c>
      <c r="F32" s="1344">
        <f>IFERROR(VLOOKUP($B32,'Sch C-3'!$C$8:$I$128,4,0),0)</f>
        <v>0</v>
      </c>
      <c r="G32" s="1344">
        <f>IFERROR(VLOOKUP($B32,'Sch C-3'!$C$8:$I$128,5,0),0)</f>
        <v>0</v>
      </c>
      <c r="H32" s="1344">
        <f>IFERROR(VLOOKUP($B32,'Sch C-3'!$C$8:$I$128,6,0),0)</f>
        <v>0</v>
      </c>
      <c r="I32" s="1344">
        <f>IFERROR(VLOOKUP($B32,'Sch C-3'!$C$8:$I$128,7,0),0)</f>
        <v>0</v>
      </c>
    </row>
    <row r="33" spans="1:9" ht="15" customHeight="1" x14ac:dyDescent="0.2">
      <c r="A33" s="263"/>
      <c r="B33" s="981"/>
      <c r="C33" s="264"/>
      <c r="D33" s="215">
        <f t="shared" si="4"/>
        <v>0</v>
      </c>
      <c r="E33" s="1344">
        <f>IFERROR(VLOOKUP($B33,'Sch C-3'!$C$8:$I$128,3,0),0)</f>
        <v>0</v>
      </c>
      <c r="F33" s="1344">
        <f>IFERROR(VLOOKUP($B33,'Sch C-3'!$C$8:$I$128,4,0),0)</f>
        <v>0</v>
      </c>
      <c r="G33" s="1344">
        <f>IFERROR(VLOOKUP($B33,'Sch C-3'!$C$8:$I$128,5,0),0)</f>
        <v>0</v>
      </c>
      <c r="H33" s="1344">
        <f>IFERROR(VLOOKUP($B33,'Sch C-3'!$C$8:$I$128,6,0),0)</f>
        <v>0</v>
      </c>
      <c r="I33" s="1344">
        <f>IFERROR(VLOOKUP($B33,'Sch C-3'!$C$8:$I$128,7,0),0)</f>
        <v>0</v>
      </c>
    </row>
    <row r="34" spans="1:9" ht="15" customHeight="1" x14ac:dyDescent="0.2">
      <c r="A34" s="263"/>
      <c r="B34" s="981"/>
      <c r="C34" s="264"/>
      <c r="D34" s="215">
        <f t="shared" si="4"/>
        <v>0</v>
      </c>
      <c r="E34" s="1344">
        <f>IFERROR(VLOOKUP($B34,'Sch C-3'!$C$8:$I$128,3,0),0)</f>
        <v>0</v>
      </c>
      <c r="F34" s="1344">
        <f>IFERROR(VLOOKUP($B34,'Sch C-3'!$C$8:$I$128,4,0),0)</f>
        <v>0</v>
      </c>
      <c r="G34" s="1344">
        <f>IFERROR(VLOOKUP($B34,'Sch C-3'!$C$8:$I$128,5,0),0)</f>
        <v>0</v>
      </c>
      <c r="H34" s="1344">
        <f>IFERROR(VLOOKUP($B34,'Sch C-3'!$C$8:$I$128,6,0),0)</f>
        <v>0</v>
      </c>
      <c r="I34" s="1344">
        <f>IFERROR(VLOOKUP($B34,'Sch C-3'!$C$8:$I$128,7,0),0)</f>
        <v>0</v>
      </c>
    </row>
    <row r="35" spans="1:9" ht="15" customHeight="1" x14ac:dyDescent="0.2">
      <c r="A35" s="263"/>
      <c r="B35" s="981"/>
      <c r="C35" s="264"/>
      <c r="D35" s="215">
        <f t="shared" si="4"/>
        <v>0</v>
      </c>
      <c r="E35" s="1344">
        <f>IFERROR(VLOOKUP($B35,'Sch C-3'!$C$8:$I$128,3,0),0)</f>
        <v>0</v>
      </c>
      <c r="F35" s="1344">
        <f>IFERROR(VLOOKUP($B35,'Sch C-3'!$C$8:$I$128,4,0),0)</f>
        <v>0</v>
      </c>
      <c r="G35" s="1344">
        <f>IFERROR(VLOOKUP($B35,'Sch C-3'!$C$8:$I$128,5,0),0)</f>
        <v>0</v>
      </c>
      <c r="H35" s="1344">
        <f>IFERROR(VLOOKUP($B35,'Sch C-3'!$C$8:$I$128,6,0),0)</f>
        <v>0</v>
      </c>
      <c r="I35" s="1344">
        <f>IFERROR(VLOOKUP($B35,'Sch C-3'!$C$8:$I$128,7,0),0)</f>
        <v>0</v>
      </c>
    </row>
    <row r="36" spans="1:9" ht="15" customHeight="1" x14ac:dyDescent="0.2">
      <c r="A36" s="263"/>
      <c r="B36" s="981"/>
      <c r="C36" s="264"/>
      <c r="D36" s="215">
        <f t="shared" si="4"/>
        <v>0</v>
      </c>
      <c r="E36" s="1344">
        <f>IFERROR(VLOOKUP($B36,'Sch C-3'!$C$8:$I$128,3,0),0)</f>
        <v>0</v>
      </c>
      <c r="F36" s="1344">
        <f>IFERROR(VLOOKUP($B36,'Sch C-3'!$C$8:$I$128,4,0),0)</f>
        <v>0</v>
      </c>
      <c r="G36" s="1344">
        <f>IFERROR(VLOOKUP($B36,'Sch C-3'!$C$8:$I$128,5,0),0)</f>
        <v>0</v>
      </c>
      <c r="H36" s="1344">
        <f>IFERROR(VLOOKUP($B36,'Sch C-3'!$C$8:$I$128,6,0),0)</f>
        <v>0</v>
      </c>
      <c r="I36" s="1344">
        <f>IFERROR(VLOOKUP($B36,'Sch C-3'!$C$8:$I$128,7,0),0)</f>
        <v>0</v>
      </c>
    </row>
    <row r="37" spans="1:9" ht="15" customHeight="1" x14ac:dyDescent="0.25">
      <c r="A37" s="239"/>
      <c r="B37" s="239"/>
      <c r="C37" s="239"/>
      <c r="D37" s="239"/>
      <c r="E37" s="239"/>
      <c r="F37" s="239"/>
      <c r="G37" s="239"/>
      <c r="H37" s="239"/>
      <c r="I37" s="239"/>
    </row>
    <row r="38" spans="1:9" ht="15" customHeight="1" x14ac:dyDescent="0.25">
      <c r="A38" s="239"/>
      <c r="B38" s="239"/>
      <c r="C38" s="239"/>
      <c r="D38" s="239"/>
      <c r="E38" s="239"/>
      <c r="F38" s="239"/>
      <c r="G38" s="239"/>
      <c r="H38" s="239"/>
      <c r="I38" s="239"/>
    </row>
    <row r="39" spans="1:9" ht="15" customHeight="1" x14ac:dyDescent="0.25">
      <c r="A39" s="265" t="s">
        <v>677</v>
      </c>
      <c r="B39" s="258"/>
      <c r="C39" s="258"/>
      <c r="D39" s="259"/>
      <c r="E39" s="259"/>
      <c r="F39" s="260"/>
      <c r="G39" s="258"/>
      <c r="H39" s="258"/>
      <c r="I39" s="261"/>
    </row>
    <row r="40" spans="1:9" ht="26.1" customHeight="1" x14ac:dyDescent="0.2">
      <c r="A40" s="7" t="s">
        <v>738</v>
      </c>
      <c r="B40" s="7" t="s">
        <v>725</v>
      </c>
      <c r="C40" s="7" t="s">
        <v>1412</v>
      </c>
      <c r="D40" s="222" t="s">
        <v>471</v>
      </c>
      <c r="E40" s="7" t="s">
        <v>472</v>
      </c>
      <c r="F40" s="7" t="s">
        <v>473</v>
      </c>
      <c r="G40" s="7" t="s">
        <v>474</v>
      </c>
      <c r="H40" s="7" t="s">
        <v>475</v>
      </c>
      <c r="I40" s="7" t="s">
        <v>476</v>
      </c>
    </row>
    <row r="41" spans="1:9" ht="15" customHeight="1" x14ac:dyDescent="0.25">
      <c r="A41" s="263"/>
      <c r="B41" s="266" t="s">
        <v>739</v>
      </c>
      <c r="C41" s="267"/>
      <c r="D41" s="252">
        <f t="shared" ref="D41:D63" si="5">SUM(E41:I41)</f>
        <v>0</v>
      </c>
      <c r="E41" s="268"/>
      <c r="F41" s="264"/>
      <c r="G41" s="264"/>
      <c r="H41" s="264"/>
      <c r="I41" s="269"/>
    </row>
    <row r="42" spans="1:9" ht="15" customHeight="1" x14ac:dyDescent="0.2">
      <c r="A42" s="263"/>
      <c r="B42" s="981"/>
      <c r="C42" s="264"/>
      <c r="D42" s="252">
        <f t="shared" si="5"/>
        <v>0</v>
      </c>
      <c r="E42" s="270">
        <f>IFERROR(VLOOKUP(B42,$B$17:$I$36,4,0)*C42,0)</f>
        <v>0</v>
      </c>
      <c r="F42" s="270">
        <f>IFERROR(VLOOKUP(B42,$B$17:$I$36,5,0)*C42,0)</f>
        <v>0</v>
      </c>
      <c r="G42" s="270">
        <f>IFERROR(VLOOKUP(B42,$B$17:$I$36,6,0)*C42,0)</f>
        <v>0</v>
      </c>
      <c r="H42" s="270">
        <f>IFERROR(VLOOKUP(B42,$B$17:$I$36,7,0)*C42,0)</f>
        <v>0</v>
      </c>
      <c r="I42" s="270">
        <f>IFERROR(VLOOKUP(B42,$B$17:$I$36,8,0)*C42,0)</f>
        <v>0</v>
      </c>
    </row>
    <row r="43" spans="1:9" ht="15" customHeight="1" x14ac:dyDescent="0.2">
      <c r="A43" s="263"/>
      <c r="B43" s="981"/>
      <c r="C43" s="264"/>
      <c r="D43" s="252">
        <f t="shared" si="5"/>
        <v>0</v>
      </c>
      <c r="E43" s="270">
        <f t="shared" ref="E43:E63" si="6">IFERROR(VLOOKUP(B43,$B$17:$I$36,4,0)*C43,0)</f>
        <v>0</v>
      </c>
      <c r="F43" s="270">
        <f t="shared" ref="F43:F63" si="7">IFERROR(VLOOKUP(B43,$B$17:$I$36,5,0)*C43,0)</f>
        <v>0</v>
      </c>
      <c r="G43" s="270">
        <f t="shared" ref="G43:G63" si="8">IFERROR(VLOOKUP(B43,$B$17:$I$36,6,0)*C43,0)</f>
        <v>0</v>
      </c>
      <c r="H43" s="270">
        <f t="shared" ref="H43:H63" si="9">IFERROR(VLOOKUP(B43,$B$17:$I$36,7,0)*C43,0)</f>
        <v>0</v>
      </c>
      <c r="I43" s="270">
        <f t="shared" ref="I43:I63" si="10">IFERROR(VLOOKUP(B43,$B$17:$I$36,8,0)*C43,0)</f>
        <v>0</v>
      </c>
    </row>
    <row r="44" spans="1:9" ht="15" customHeight="1" x14ac:dyDescent="0.2">
      <c r="A44" s="263"/>
      <c r="B44" s="981"/>
      <c r="C44" s="264"/>
      <c r="D44" s="252">
        <f t="shared" si="5"/>
        <v>0</v>
      </c>
      <c r="E44" s="270">
        <f t="shared" si="6"/>
        <v>0</v>
      </c>
      <c r="F44" s="270">
        <f t="shared" si="7"/>
        <v>0</v>
      </c>
      <c r="G44" s="270">
        <f t="shared" si="8"/>
        <v>0</v>
      </c>
      <c r="H44" s="270">
        <f t="shared" si="9"/>
        <v>0</v>
      </c>
      <c r="I44" s="270">
        <f t="shared" si="10"/>
        <v>0</v>
      </c>
    </row>
    <row r="45" spans="1:9" ht="15" customHeight="1" x14ac:dyDescent="0.2">
      <c r="A45" s="263"/>
      <c r="B45" s="981"/>
      <c r="C45" s="264"/>
      <c r="D45" s="252">
        <f t="shared" si="5"/>
        <v>0</v>
      </c>
      <c r="E45" s="270">
        <f t="shared" si="6"/>
        <v>0</v>
      </c>
      <c r="F45" s="270">
        <f t="shared" si="7"/>
        <v>0</v>
      </c>
      <c r="G45" s="270">
        <f t="shared" si="8"/>
        <v>0</v>
      </c>
      <c r="H45" s="270">
        <f t="shared" si="9"/>
        <v>0</v>
      </c>
      <c r="I45" s="270">
        <f t="shared" si="10"/>
        <v>0</v>
      </c>
    </row>
    <row r="46" spans="1:9" ht="15" customHeight="1" x14ac:dyDescent="0.2">
      <c r="A46" s="263"/>
      <c r="B46" s="981"/>
      <c r="C46" s="264"/>
      <c r="D46" s="252">
        <f t="shared" si="5"/>
        <v>0</v>
      </c>
      <c r="E46" s="270">
        <f t="shared" si="6"/>
        <v>0</v>
      </c>
      <c r="F46" s="270">
        <f t="shared" si="7"/>
        <v>0</v>
      </c>
      <c r="G46" s="270">
        <f t="shared" si="8"/>
        <v>0</v>
      </c>
      <c r="H46" s="270">
        <f t="shared" si="9"/>
        <v>0</v>
      </c>
      <c r="I46" s="270">
        <f t="shared" si="10"/>
        <v>0</v>
      </c>
    </row>
    <row r="47" spans="1:9" ht="15" customHeight="1" x14ac:dyDescent="0.2">
      <c r="A47" s="263"/>
      <c r="B47" s="981"/>
      <c r="C47" s="264"/>
      <c r="D47" s="252">
        <f t="shared" si="5"/>
        <v>0</v>
      </c>
      <c r="E47" s="270">
        <f t="shared" si="6"/>
        <v>0</v>
      </c>
      <c r="F47" s="270">
        <f t="shared" si="7"/>
        <v>0</v>
      </c>
      <c r="G47" s="270">
        <f t="shared" si="8"/>
        <v>0</v>
      </c>
      <c r="H47" s="270">
        <f t="shared" si="9"/>
        <v>0</v>
      </c>
      <c r="I47" s="270">
        <f t="shared" si="10"/>
        <v>0</v>
      </c>
    </row>
    <row r="48" spans="1:9" ht="15" customHeight="1" x14ac:dyDescent="0.2">
      <c r="A48" s="263"/>
      <c r="B48" s="981"/>
      <c r="C48" s="264"/>
      <c r="D48" s="252">
        <f t="shared" si="5"/>
        <v>0</v>
      </c>
      <c r="E48" s="270">
        <f t="shared" si="6"/>
        <v>0</v>
      </c>
      <c r="F48" s="270">
        <f t="shared" si="7"/>
        <v>0</v>
      </c>
      <c r="G48" s="270">
        <f t="shared" si="8"/>
        <v>0</v>
      </c>
      <c r="H48" s="270">
        <f t="shared" si="9"/>
        <v>0</v>
      </c>
      <c r="I48" s="270">
        <f t="shared" si="10"/>
        <v>0</v>
      </c>
    </row>
    <row r="49" spans="1:9" ht="15" customHeight="1" x14ac:dyDescent="0.2">
      <c r="A49" s="263"/>
      <c r="B49" s="981"/>
      <c r="C49" s="264"/>
      <c r="D49" s="252">
        <f t="shared" si="5"/>
        <v>0</v>
      </c>
      <c r="E49" s="270">
        <f t="shared" si="6"/>
        <v>0</v>
      </c>
      <c r="F49" s="270">
        <f t="shared" si="7"/>
        <v>0</v>
      </c>
      <c r="G49" s="270">
        <f t="shared" si="8"/>
        <v>0</v>
      </c>
      <c r="H49" s="270">
        <f t="shared" si="9"/>
        <v>0</v>
      </c>
      <c r="I49" s="270">
        <f t="shared" si="10"/>
        <v>0</v>
      </c>
    </row>
    <row r="50" spans="1:9" ht="15" customHeight="1" x14ac:dyDescent="0.2">
      <c r="A50" s="263"/>
      <c r="B50" s="981"/>
      <c r="C50" s="264"/>
      <c r="D50" s="252">
        <f t="shared" si="5"/>
        <v>0</v>
      </c>
      <c r="E50" s="270">
        <f t="shared" si="6"/>
        <v>0</v>
      </c>
      <c r="F50" s="270">
        <f t="shared" si="7"/>
        <v>0</v>
      </c>
      <c r="G50" s="270">
        <f t="shared" si="8"/>
        <v>0</v>
      </c>
      <c r="H50" s="270">
        <f t="shared" si="9"/>
        <v>0</v>
      </c>
      <c r="I50" s="270">
        <f t="shared" si="10"/>
        <v>0</v>
      </c>
    </row>
    <row r="51" spans="1:9" ht="15" customHeight="1" x14ac:dyDescent="0.2">
      <c r="A51" s="263"/>
      <c r="B51" s="981"/>
      <c r="C51" s="264"/>
      <c r="D51" s="252">
        <f t="shared" si="5"/>
        <v>0</v>
      </c>
      <c r="E51" s="270">
        <f t="shared" si="6"/>
        <v>0</v>
      </c>
      <c r="F51" s="270">
        <f t="shared" si="7"/>
        <v>0</v>
      </c>
      <c r="G51" s="270">
        <f t="shared" si="8"/>
        <v>0</v>
      </c>
      <c r="H51" s="270">
        <f t="shared" si="9"/>
        <v>0</v>
      </c>
      <c r="I51" s="270">
        <f t="shared" si="10"/>
        <v>0</v>
      </c>
    </row>
    <row r="52" spans="1:9" ht="15" customHeight="1" x14ac:dyDescent="0.2">
      <c r="A52" s="263"/>
      <c r="B52" s="981"/>
      <c r="C52" s="264"/>
      <c r="D52" s="252">
        <f t="shared" si="5"/>
        <v>0</v>
      </c>
      <c r="E52" s="270">
        <f t="shared" si="6"/>
        <v>0</v>
      </c>
      <c r="F52" s="270">
        <f t="shared" si="7"/>
        <v>0</v>
      </c>
      <c r="G52" s="270">
        <f t="shared" si="8"/>
        <v>0</v>
      </c>
      <c r="H52" s="270">
        <f t="shared" si="9"/>
        <v>0</v>
      </c>
      <c r="I52" s="270">
        <f t="shared" si="10"/>
        <v>0</v>
      </c>
    </row>
    <row r="53" spans="1:9" ht="15" customHeight="1" x14ac:dyDescent="0.2">
      <c r="A53" s="263"/>
      <c r="B53" s="981"/>
      <c r="C53" s="264"/>
      <c r="D53" s="252">
        <f t="shared" si="5"/>
        <v>0</v>
      </c>
      <c r="E53" s="270">
        <f t="shared" si="6"/>
        <v>0</v>
      </c>
      <c r="F53" s="270">
        <f t="shared" si="7"/>
        <v>0</v>
      </c>
      <c r="G53" s="270">
        <f t="shared" si="8"/>
        <v>0</v>
      </c>
      <c r="H53" s="270">
        <f t="shared" si="9"/>
        <v>0</v>
      </c>
      <c r="I53" s="270">
        <f t="shared" si="10"/>
        <v>0</v>
      </c>
    </row>
    <row r="54" spans="1:9" ht="15" customHeight="1" x14ac:dyDescent="0.2">
      <c r="A54" s="263"/>
      <c r="B54" s="981"/>
      <c r="C54" s="264"/>
      <c r="D54" s="252">
        <f t="shared" si="5"/>
        <v>0</v>
      </c>
      <c r="E54" s="270">
        <f t="shared" si="6"/>
        <v>0</v>
      </c>
      <c r="F54" s="270">
        <f t="shared" si="7"/>
        <v>0</v>
      </c>
      <c r="G54" s="270">
        <f t="shared" si="8"/>
        <v>0</v>
      </c>
      <c r="H54" s="270">
        <f t="shared" si="9"/>
        <v>0</v>
      </c>
      <c r="I54" s="270">
        <f t="shared" si="10"/>
        <v>0</v>
      </c>
    </row>
    <row r="55" spans="1:9" ht="15" customHeight="1" x14ac:dyDescent="0.2">
      <c r="A55" s="263"/>
      <c r="B55" s="981"/>
      <c r="C55" s="264"/>
      <c r="D55" s="252">
        <f t="shared" si="5"/>
        <v>0</v>
      </c>
      <c r="E55" s="270">
        <f t="shared" si="6"/>
        <v>0</v>
      </c>
      <c r="F55" s="270">
        <f t="shared" si="7"/>
        <v>0</v>
      </c>
      <c r="G55" s="270">
        <f t="shared" si="8"/>
        <v>0</v>
      </c>
      <c r="H55" s="270">
        <f t="shared" si="9"/>
        <v>0</v>
      </c>
      <c r="I55" s="270">
        <f t="shared" si="10"/>
        <v>0</v>
      </c>
    </row>
    <row r="56" spans="1:9" ht="15" customHeight="1" x14ac:dyDescent="0.2">
      <c r="A56" s="263"/>
      <c r="B56" s="981"/>
      <c r="C56" s="264"/>
      <c r="D56" s="252">
        <f t="shared" si="5"/>
        <v>0</v>
      </c>
      <c r="E56" s="270">
        <f t="shared" si="6"/>
        <v>0</v>
      </c>
      <c r="F56" s="270">
        <f t="shared" si="7"/>
        <v>0</v>
      </c>
      <c r="G56" s="270">
        <f t="shared" si="8"/>
        <v>0</v>
      </c>
      <c r="H56" s="270">
        <f t="shared" si="9"/>
        <v>0</v>
      </c>
      <c r="I56" s="270">
        <f t="shared" si="10"/>
        <v>0</v>
      </c>
    </row>
    <row r="57" spans="1:9" ht="15" customHeight="1" x14ac:dyDescent="0.2">
      <c r="A57" s="263"/>
      <c r="B57" s="981"/>
      <c r="C57" s="264"/>
      <c r="D57" s="252">
        <f t="shared" si="5"/>
        <v>0</v>
      </c>
      <c r="E57" s="270">
        <f t="shared" si="6"/>
        <v>0</v>
      </c>
      <c r="F57" s="270">
        <f t="shared" si="7"/>
        <v>0</v>
      </c>
      <c r="G57" s="270">
        <f t="shared" si="8"/>
        <v>0</v>
      </c>
      <c r="H57" s="270">
        <f t="shared" si="9"/>
        <v>0</v>
      </c>
      <c r="I57" s="270">
        <f t="shared" si="10"/>
        <v>0</v>
      </c>
    </row>
    <row r="58" spans="1:9" ht="15" customHeight="1" x14ac:dyDescent="0.2">
      <c r="A58" s="263"/>
      <c r="B58" s="981"/>
      <c r="C58" s="264"/>
      <c r="D58" s="252">
        <f t="shared" si="5"/>
        <v>0</v>
      </c>
      <c r="E58" s="270">
        <f t="shared" si="6"/>
        <v>0</v>
      </c>
      <c r="F58" s="270">
        <f t="shared" si="7"/>
        <v>0</v>
      </c>
      <c r="G58" s="270">
        <f t="shared" si="8"/>
        <v>0</v>
      </c>
      <c r="H58" s="270">
        <f t="shared" si="9"/>
        <v>0</v>
      </c>
      <c r="I58" s="270">
        <f t="shared" si="10"/>
        <v>0</v>
      </c>
    </row>
    <row r="59" spans="1:9" ht="15" customHeight="1" x14ac:dyDescent="0.2">
      <c r="A59" s="263"/>
      <c r="B59" s="981"/>
      <c r="C59" s="264"/>
      <c r="D59" s="252">
        <f t="shared" si="5"/>
        <v>0</v>
      </c>
      <c r="E59" s="270">
        <f t="shared" si="6"/>
        <v>0</v>
      </c>
      <c r="F59" s="270">
        <f t="shared" si="7"/>
        <v>0</v>
      </c>
      <c r="G59" s="270">
        <f t="shared" si="8"/>
        <v>0</v>
      </c>
      <c r="H59" s="270">
        <f t="shared" si="9"/>
        <v>0</v>
      </c>
      <c r="I59" s="270">
        <f t="shared" si="10"/>
        <v>0</v>
      </c>
    </row>
    <row r="60" spans="1:9" ht="15" customHeight="1" x14ac:dyDescent="0.2">
      <c r="A60" s="263"/>
      <c r="B60" s="981"/>
      <c r="C60" s="264"/>
      <c r="D60" s="252">
        <f t="shared" si="5"/>
        <v>0</v>
      </c>
      <c r="E60" s="270">
        <f t="shared" si="6"/>
        <v>0</v>
      </c>
      <c r="F60" s="270">
        <f t="shared" si="7"/>
        <v>0</v>
      </c>
      <c r="G60" s="270">
        <f t="shared" si="8"/>
        <v>0</v>
      </c>
      <c r="H60" s="270">
        <f t="shared" si="9"/>
        <v>0</v>
      </c>
      <c r="I60" s="270">
        <f t="shared" si="10"/>
        <v>0</v>
      </c>
    </row>
    <row r="61" spans="1:9" ht="15" customHeight="1" x14ac:dyDescent="0.2">
      <c r="A61" s="263"/>
      <c r="B61" s="981"/>
      <c r="C61" s="264"/>
      <c r="D61" s="252">
        <f t="shared" si="5"/>
        <v>0</v>
      </c>
      <c r="E61" s="270">
        <f t="shared" si="6"/>
        <v>0</v>
      </c>
      <c r="F61" s="270">
        <f t="shared" si="7"/>
        <v>0</v>
      </c>
      <c r="G61" s="270">
        <f t="shared" si="8"/>
        <v>0</v>
      </c>
      <c r="H61" s="270">
        <f t="shared" si="9"/>
        <v>0</v>
      </c>
      <c r="I61" s="270">
        <f t="shared" si="10"/>
        <v>0</v>
      </c>
    </row>
    <row r="62" spans="1:9" ht="15" customHeight="1" x14ac:dyDescent="0.2">
      <c r="A62" s="263"/>
      <c r="B62" s="981"/>
      <c r="C62" s="264"/>
      <c r="D62" s="252">
        <f t="shared" si="5"/>
        <v>0</v>
      </c>
      <c r="E62" s="270">
        <f t="shared" si="6"/>
        <v>0</v>
      </c>
      <c r="F62" s="270">
        <f t="shared" si="7"/>
        <v>0</v>
      </c>
      <c r="G62" s="270">
        <f t="shared" si="8"/>
        <v>0</v>
      </c>
      <c r="H62" s="270">
        <f t="shared" si="9"/>
        <v>0</v>
      </c>
      <c r="I62" s="270">
        <f t="shared" si="10"/>
        <v>0</v>
      </c>
    </row>
    <row r="63" spans="1:9" ht="15" customHeight="1" x14ac:dyDescent="0.2">
      <c r="A63" s="263"/>
      <c r="B63" s="981"/>
      <c r="C63" s="264"/>
      <c r="D63" s="252">
        <f t="shared" si="5"/>
        <v>0</v>
      </c>
      <c r="E63" s="270">
        <f t="shared" si="6"/>
        <v>0</v>
      </c>
      <c r="F63" s="270">
        <f t="shared" si="7"/>
        <v>0</v>
      </c>
      <c r="G63" s="270">
        <f t="shared" si="8"/>
        <v>0</v>
      </c>
      <c r="H63" s="270">
        <f t="shared" si="9"/>
        <v>0</v>
      </c>
      <c r="I63" s="270">
        <f t="shared" si="10"/>
        <v>0</v>
      </c>
    </row>
    <row r="64" spans="1:9" ht="15" customHeight="1" thickBot="1" x14ac:dyDescent="0.3">
      <c r="A64" s="271" t="s">
        <v>751</v>
      </c>
      <c r="B64" s="272"/>
      <c r="C64" s="272"/>
      <c r="D64" s="273">
        <f t="shared" ref="D64:I64" si="11">SUM(D41:D63)</f>
        <v>0</v>
      </c>
      <c r="E64" s="273">
        <f t="shared" si="11"/>
        <v>0</v>
      </c>
      <c r="F64" s="273">
        <f t="shared" si="11"/>
        <v>0</v>
      </c>
      <c r="G64" s="273">
        <f t="shared" si="11"/>
        <v>0</v>
      </c>
      <c r="H64" s="273">
        <f t="shared" si="11"/>
        <v>0</v>
      </c>
      <c r="I64" s="273">
        <f t="shared" si="11"/>
        <v>0</v>
      </c>
    </row>
    <row r="65" spans="1:9" ht="15" customHeight="1" thickTop="1" x14ac:dyDescent="0.25">
      <c r="A65" s="239"/>
      <c r="B65" s="239"/>
      <c r="C65" s="239"/>
      <c r="D65" s="239"/>
      <c r="E65" s="239"/>
      <c r="F65" s="239"/>
      <c r="G65" s="239"/>
      <c r="H65" s="239"/>
      <c r="I65" s="239"/>
    </row>
    <row r="66" spans="1:9" ht="15" customHeight="1" x14ac:dyDescent="0.25">
      <c r="A66" s="239"/>
      <c r="B66" s="239"/>
      <c r="C66" s="239"/>
      <c r="D66" s="239"/>
      <c r="E66" s="239"/>
      <c r="F66" s="239"/>
      <c r="G66" s="239"/>
      <c r="H66" s="239"/>
      <c r="I66" s="239"/>
    </row>
    <row r="67" spans="1:9" ht="15" customHeight="1" x14ac:dyDescent="0.25">
      <c r="A67" s="265" t="s">
        <v>34</v>
      </c>
      <c r="B67" s="258"/>
      <c r="C67" s="258"/>
      <c r="D67" s="259"/>
      <c r="E67" s="259"/>
      <c r="F67" s="260"/>
      <c r="G67" s="258"/>
      <c r="H67" s="258"/>
      <c r="I67" s="261"/>
    </row>
    <row r="68" spans="1:9" ht="26.1" customHeight="1" x14ac:dyDescent="0.2">
      <c r="A68" s="7" t="s">
        <v>738</v>
      </c>
      <c r="B68" s="7" t="s">
        <v>725</v>
      </c>
      <c r="C68" s="7" t="s">
        <v>1412</v>
      </c>
      <c r="D68" s="222" t="s">
        <v>471</v>
      </c>
      <c r="E68" s="7" t="s">
        <v>472</v>
      </c>
      <c r="F68" s="7" t="s">
        <v>473</v>
      </c>
      <c r="G68" s="7" t="s">
        <v>474</v>
      </c>
      <c r="H68" s="7" t="s">
        <v>475</v>
      </c>
      <c r="I68" s="7" t="s">
        <v>476</v>
      </c>
    </row>
    <row r="69" spans="1:9" ht="15" customHeight="1" x14ac:dyDescent="0.25">
      <c r="A69" s="263"/>
      <c r="B69" s="266" t="s">
        <v>739</v>
      </c>
      <c r="C69" s="267"/>
      <c r="D69" s="252">
        <f t="shared" ref="D69:D76" si="12">SUM(E69:I69)</f>
        <v>0</v>
      </c>
      <c r="E69" s="268"/>
      <c r="F69" s="264"/>
      <c r="G69" s="264"/>
      <c r="H69" s="264"/>
      <c r="I69" s="269"/>
    </row>
    <row r="70" spans="1:9" ht="15" customHeight="1" x14ac:dyDescent="0.2">
      <c r="A70" s="263"/>
      <c r="B70" s="981"/>
      <c r="C70" s="264"/>
      <c r="D70" s="252">
        <f t="shared" si="12"/>
        <v>0</v>
      </c>
      <c r="E70" s="270">
        <f t="shared" ref="E70:E76" si="13">IFERROR(VLOOKUP(B70,$B$17:$I$36,4,0)*C70,0)</f>
        <v>0</v>
      </c>
      <c r="F70" s="270">
        <f t="shared" ref="F70:F76" si="14">IFERROR(VLOOKUP(B70,$B$17:$I$36,5,0)*C70,0)</f>
        <v>0</v>
      </c>
      <c r="G70" s="270">
        <f t="shared" ref="G70:G76" si="15">IFERROR(VLOOKUP(B70,$B$17:$I$36,6,0)*C70,0)</f>
        <v>0</v>
      </c>
      <c r="H70" s="270">
        <f t="shared" ref="H70:H76" si="16">IFERROR(VLOOKUP(B70,$B$17:$I$36,7,0)*C70,0)</f>
        <v>0</v>
      </c>
      <c r="I70" s="270">
        <f t="shared" ref="I70:I76" si="17">IFERROR(VLOOKUP(B70,$B$17:$I$36,8,0)*C70,0)</f>
        <v>0</v>
      </c>
    </row>
    <row r="71" spans="1:9" ht="15" customHeight="1" x14ac:dyDescent="0.2">
      <c r="A71" s="263"/>
      <c r="B71" s="981"/>
      <c r="C71" s="264"/>
      <c r="D71" s="252">
        <f t="shared" si="12"/>
        <v>0</v>
      </c>
      <c r="E71" s="270">
        <f t="shared" si="13"/>
        <v>0</v>
      </c>
      <c r="F71" s="270">
        <f t="shared" si="14"/>
        <v>0</v>
      </c>
      <c r="G71" s="270">
        <f t="shared" si="15"/>
        <v>0</v>
      </c>
      <c r="H71" s="270">
        <f t="shared" si="16"/>
        <v>0</v>
      </c>
      <c r="I71" s="270">
        <f t="shared" si="17"/>
        <v>0</v>
      </c>
    </row>
    <row r="72" spans="1:9" ht="15" customHeight="1" x14ac:dyDescent="0.2">
      <c r="A72" s="263"/>
      <c r="B72" s="981"/>
      <c r="C72" s="264"/>
      <c r="D72" s="252">
        <f t="shared" si="12"/>
        <v>0</v>
      </c>
      <c r="E72" s="270">
        <f t="shared" si="13"/>
        <v>0</v>
      </c>
      <c r="F72" s="270">
        <f t="shared" si="14"/>
        <v>0</v>
      </c>
      <c r="G72" s="270">
        <f t="shared" si="15"/>
        <v>0</v>
      </c>
      <c r="H72" s="270">
        <f t="shared" si="16"/>
        <v>0</v>
      </c>
      <c r="I72" s="270">
        <f t="shared" si="17"/>
        <v>0</v>
      </c>
    </row>
    <row r="73" spans="1:9" ht="15" customHeight="1" x14ac:dyDescent="0.2">
      <c r="A73" s="263"/>
      <c r="B73" s="981"/>
      <c r="C73" s="264"/>
      <c r="D73" s="252">
        <f t="shared" si="12"/>
        <v>0</v>
      </c>
      <c r="E73" s="270">
        <f t="shared" si="13"/>
        <v>0</v>
      </c>
      <c r="F73" s="270">
        <f t="shared" si="14"/>
        <v>0</v>
      </c>
      <c r="G73" s="270">
        <f t="shared" si="15"/>
        <v>0</v>
      </c>
      <c r="H73" s="270">
        <f t="shared" si="16"/>
        <v>0</v>
      </c>
      <c r="I73" s="270">
        <f t="shared" si="17"/>
        <v>0</v>
      </c>
    </row>
    <row r="74" spans="1:9" ht="15" customHeight="1" x14ac:dyDescent="0.2">
      <c r="A74" s="263"/>
      <c r="B74" s="981"/>
      <c r="C74" s="264"/>
      <c r="D74" s="252">
        <f t="shared" si="12"/>
        <v>0</v>
      </c>
      <c r="E74" s="270">
        <f t="shared" si="13"/>
        <v>0</v>
      </c>
      <c r="F74" s="270">
        <f t="shared" si="14"/>
        <v>0</v>
      </c>
      <c r="G74" s="270">
        <f t="shared" si="15"/>
        <v>0</v>
      </c>
      <c r="H74" s="270">
        <f t="shared" si="16"/>
        <v>0</v>
      </c>
      <c r="I74" s="270">
        <f t="shared" si="17"/>
        <v>0</v>
      </c>
    </row>
    <row r="75" spans="1:9" ht="15" customHeight="1" x14ac:dyDescent="0.2">
      <c r="A75" s="263"/>
      <c r="B75" s="981"/>
      <c r="C75" s="264"/>
      <c r="D75" s="252">
        <f t="shared" si="12"/>
        <v>0</v>
      </c>
      <c r="E75" s="270">
        <f t="shared" si="13"/>
        <v>0</v>
      </c>
      <c r="F75" s="270">
        <f t="shared" si="14"/>
        <v>0</v>
      </c>
      <c r="G75" s="270">
        <f t="shared" si="15"/>
        <v>0</v>
      </c>
      <c r="H75" s="270">
        <f t="shared" si="16"/>
        <v>0</v>
      </c>
      <c r="I75" s="270">
        <f t="shared" si="17"/>
        <v>0</v>
      </c>
    </row>
    <row r="76" spans="1:9" ht="15" customHeight="1" x14ac:dyDescent="0.2">
      <c r="A76" s="263"/>
      <c r="B76" s="981"/>
      <c r="C76" s="264"/>
      <c r="D76" s="252">
        <f t="shared" si="12"/>
        <v>0</v>
      </c>
      <c r="E76" s="270">
        <f t="shared" si="13"/>
        <v>0</v>
      </c>
      <c r="F76" s="270">
        <f t="shared" si="14"/>
        <v>0</v>
      </c>
      <c r="G76" s="270">
        <f t="shared" si="15"/>
        <v>0</v>
      </c>
      <c r="H76" s="270">
        <f t="shared" si="16"/>
        <v>0</v>
      </c>
      <c r="I76" s="270">
        <f t="shared" si="17"/>
        <v>0</v>
      </c>
    </row>
    <row r="77" spans="1:9" ht="15" customHeight="1" thickBot="1" x14ac:dyDescent="0.3">
      <c r="A77" s="271" t="s">
        <v>752</v>
      </c>
      <c r="B77" s="272"/>
      <c r="C77" s="272"/>
      <c r="D77" s="273">
        <f t="shared" ref="D77:I77" si="18">SUM(D69:D76)</f>
        <v>0</v>
      </c>
      <c r="E77" s="273">
        <f t="shared" si="18"/>
        <v>0</v>
      </c>
      <c r="F77" s="273">
        <f t="shared" si="18"/>
        <v>0</v>
      </c>
      <c r="G77" s="273">
        <f t="shared" si="18"/>
        <v>0</v>
      </c>
      <c r="H77" s="273">
        <f t="shared" si="18"/>
        <v>0</v>
      </c>
      <c r="I77" s="273">
        <f t="shared" si="18"/>
        <v>0</v>
      </c>
    </row>
    <row r="78" spans="1:9" ht="15" customHeight="1" thickTop="1" x14ac:dyDescent="0.25">
      <c r="A78" s="239"/>
      <c r="B78" s="239"/>
      <c r="C78" s="239"/>
      <c r="D78" s="239"/>
      <c r="E78" s="239"/>
      <c r="F78" s="239"/>
      <c r="G78" s="239"/>
      <c r="H78" s="239"/>
      <c r="I78" s="239"/>
    </row>
    <row r="79" spans="1:9" ht="15" customHeight="1" x14ac:dyDescent="0.25">
      <c r="A79" s="239"/>
      <c r="B79" s="239"/>
      <c r="C79" s="239"/>
      <c r="D79" s="239"/>
      <c r="E79" s="239"/>
      <c r="F79" s="239"/>
      <c r="G79" s="239"/>
      <c r="H79" s="239"/>
      <c r="I79" s="239"/>
    </row>
    <row r="80" spans="1:9" ht="15" customHeight="1" x14ac:dyDescent="0.25">
      <c r="A80" s="265" t="s">
        <v>688</v>
      </c>
      <c r="B80" s="258"/>
      <c r="C80" s="258"/>
      <c r="D80" s="258"/>
      <c r="E80" s="259"/>
      <c r="F80" s="260"/>
      <c r="G80" s="258"/>
      <c r="H80" s="258"/>
      <c r="I80" s="275"/>
    </row>
    <row r="81" spans="1:9" ht="26.1" customHeight="1" x14ac:dyDescent="0.2">
      <c r="A81" s="7" t="s">
        <v>738</v>
      </c>
      <c r="B81" s="7" t="s">
        <v>725</v>
      </c>
      <c r="C81" s="7" t="s">
        <v>1412</v>
      </c>
      <c r="D81" s="222" t="s">
        <v>471</v>
      </c>
      <c r="E81" s="7" t="s">
        <v>472</v>
      </c>
      <c r="F81" s="7" t="s">
        <v>473</v>
      </c>
      <c r="G81" s="7" t="s">
        <v>474</v>
      </c>
      <c r="H81" s="7" t="s">
        <v>475</v>
      </c>
      <c r="I81" s="7" t="s">
        <v>476</v>
      </c>
    </row>
    <row r="82" spans="1:9" ht="15" customHeight="1" x14ac:dyDescent="0.25">
      <c r="A82" s="263"/>
      <c r="B82" s="266" t="s">
        <v>739</v>
      </c>
      <c r="C82" s="267"/>
      <c r="D82" s="252">
        <f t="shared" ref="D82:D85" si="19">SUM(E82:I82)</f>
        <v>0</v>
      </c>
      <c r="E82" s="268"/>
      <c r="F82" s="264"/>
      <c r="G82" s="264"/>
      <c r="H82" s="264"/>
      <c r="I82" s="269"/>
    </row>
    <row r="83" spans="1:9" ht="15" customHeight="1" x14ac:dyDescent="0.2">
      <c r="A83" s="263"/>
      <c r="B83" s="981"/>
      <c r="C83" s="264"/>
      <c r="D83" s="252">
        <f t="shared" si="19"/>
        <v>0</v>
      </c>
      <c r="E83" s="270">
        <f t="shared" ref="E83:E85" si="20">IFERROR(VLOOKUP(B83,$B$17:$I$36,4,0)*C83,0)</f>
        <v>0</v>
      </c>
      <c r="F83" s="270">
        <f t="shared" ref="F83:F85" si="21">IFERROR(VLOOKUP(B83,$B$17:$I$36,5,0)*C83,0)</f>
        <v>0</v>
      </c>
      <c r="G83" s="270">
        <f t="shared" ref="G83:G85" si="22">IFERROR(VLOOKUP(B83,$B$17:$I$36,6,0)*C83,0)</f>
        <v>0</v>
      </c>
      <c r="H83" s="270">
        <f t="shared" ref="H83:H85" si="23">IFERROR(VLOOKUP(B83,$B$17:$I$36,7,0)*C83,0)</f>
        <v>0</v>
      </c>
      <c r="I83" s="270">
        <f t="shared" ref="I83:I85" si="24">IFERROR(VLOOKUP(B83,$B$17:$I$36,8,0)*C83,0)</f>
        <v>0</v>
      </c>
    </row>
    <row r="84" spans="1:9" ht="15" customHeight="1" x14ac:dyDescent="0.2">
      <c r="A84" s="263"/>
      <c r="B84" s="981"/>
      <c r="C84" s="264"/>
      <c r="D84" s="252">
        <f t="shared" si="19"/>
        <v>0</v>
      </c>
      <c r="E84" s="270">
        <f t="shared" si="20"/>
        <v>0</v>
      </c>
      <c r="F84" s="270">
        <f t="shared" si="21"/>
        <v>0</v>
      </c>
      <c r="G84" s="270">
        <f t="shared" si="22"/>
        <v>0</v>
      </c>
      <c r="H84" s="270">
        <f t="shared" si="23"/>
        <v>0</v>
      </c>
      <c r="I84" s="270">
        <f t="shared" si="24"/>
        <v>0</v>
      </c>
    </row>
    <row r="85" spans="1:9" ht="15" customHeight="1" x14ac:dyDescent="0.2">
      <c r="A85" s="263"/>
      <c r="B85" s="981"/>
      <c r="C85" s="264"/>
      <c r="D85" s="252">
        <f t="shared" si="19"/>
        <v>0</v>
      </c>
      <c r="E85" s="270">
        <f t="shared" si="20"/>
        <v>0</v>
      </c>
      <c r="F85" s="270">
        <f t="shared" si="21"/>
        <v>0</v>
      </c>
      <c r="G85" s="270">
        <f t="shared" si="22"/>
        <v>0</v>
      </c>
      <c r="H85" s="270">
        <f t="shared" si="23"/>
        <v>0</v>
      </c>
      <c r="I85" s="270">
        <f t="shared" si="24"/>
        <v>0</v>
      </c>
    </row>
    <row r="86" spans="1:9" ht="15" customHeight="1" thickBot="1" x14ac:dyDescent="0.3">
      <c r="A86" s="271" t="s">
        <v>756</v>
      </c>
      <c r="B86" s="272"/>
      <c r="C86" s="272"/>
      <c r="D86" s="273">
        <f t="shared" ref="D86:I86" si="25">SUM(D82:D85)</f>
        <v>0</v>
      </c>
      <c r="E86" s="273">
        <f t="shared" si="25"/>
        <v>0</v>
      </c>
      <c r="F86" s="273">
        <f t="shared" si="25"/>
        <v>0</v>
      </c>
      <c r="G86" s="273">
        <f t="shared" si="25"/>
        <v>0</v>
      </c>
      <c r="H86" s="273">
        <f t="shared" si="25"/>
        <v>0</v>
      </c>
      <c r="I86" s="273">
        <f t="shared" si="25"/>
        <v>0</v>
      </c>
    </row>
    <row r="87" spans="1:9" ht="15" customHeight="1" thickTop="1" x14ac:dyDescent="0.25">
      <c r="A87" s="239"/>
      <c r="B87" s="239"/>
      <c r="C87" s="239"/>
      <c r="D87" s="239"/>
      <c r="E87" s="239"/>
      <c r="F87" s="239"/>
      <c r="G87" s="239"/>
      <c r="H87" s="239"/>
      <c r="I87" s="239"/>
    </row>
    <row r="88" spans="1:9" ht="15" customHeight="1" x14ac:dyDescent="0.25">
      <c r="A88" s="239"/>
      <c r="B88" s="239"/>
      <c r="C88" s="239"/>
      <c r="D88" s="239"/>
      <c r="E88" s="239"/>
      <c r="F88" s="239"/>
      <c r="G88" s="239"/>
      <c r="H88" s="239"/>
      <c r="I88" s="239"/>
    </row>
    <row r="89" spans="1:9" ht="15" customHeight="1" x14ac:dyDescent="0.25">
      <c r="A89" s="265" t="s">
        <v>678</v>
      </c>
      <c r="B89" s="258"/>
      <c r="C89" s="258"/>
      <c r="D89" s="259"/>
      <c r="E89" s="259"/>
      <c r="F89" s="260"/>
      <c r="G89" s="258"/>
      <c r="H89" s="258"/>
      <c r="I89" s="275"/>
    </row>
    <row r="90" spans="1:9" ht="26.1" customHeight="1" x14ac:dyDescent="0.2">
      <c r="A90" s="7" t="s">
        <v>738</v>
      </c>
      <c r="B90" s="7" t="s">
        <v>725</v>
      </c>
      <c r="C90" s="7" t="s">
        <v>1412</v>
      </c>
      <c r="D90" s="222" t="s">
        <v>471</v>
      </c>
      <c r="E90" s="7" t="s">
        <v>472</v>
      </c>
      <c r="F90" s="7" t="s">
        <v>473</v>
      </c>
      <c r="G90" s="7" t="s">
        <v>474</v>
      </c>
      <c r="H90" s="7" t="s">
        <v>475</v>
      </c>
      <c r="I90" s="7" t="s">
        <v>476</v>
      </c>
    </row>
    <row r="91" spans="1:9" ht="15" customHeight="1" x14ac:dyDescent="0.25">
      <c r="A91" s="263"/>
      <c r="B91" s="266" t="s">
        <v>739</v>
      </c>
      <c r="C91" s="267"/>
      <c r="D91" s="252">
        <f t="shared" ref="D91:D108" si="26">SUM(E91:I91)</f>
        <v>0</v>
      </c>
      <c r="E91" s="268"/>
      <c r="F91" s="264"/>
      <c r="G91" s="264"/>
      <c r="H91" s="264"/>
      <c r="I91" s="269"/>
    </row>
    <row r="92" spans="1:9" ht="15" customHeight="1" x14ac:dyDescent="0.2">
      <c r="A92" s="263"/>
      <c r="B92" s="981"/>
      <c r="C92" s="264"/>
      <c r="D92" s="252">
        <f t="shared" si="26"/>
        <v>0</v>
      </c>
      <c r="E92" s="270">
        <f t="shared" ref="E92:E108" si="27">IFERROR(VLOOKUP(B92,$B$17:$I$36,4,0)*C92,0)</f>
        <v>0</v>
      </c>
      <c r="F92" s="270">
        <f t="shared" ref="F92:F108" si="28">IFERROR(VLOOKUP(B92,$B$17:$I$36,5,0)*C92,0)</f>
        <v>0</v>
      </c>
      <c r="G92" s="270">
        <f t="shared" ref="G92:G108" si="29">IFERROR(VLOOKUP(B92,$B$17:$I$36,6,0)*C92,0)</f>
        <v>0</v>
      </c>
      <c r="H92" s="270">
        <f t="shared" ref="H92:H108" si="30">IFERROR(VLOOKUP(B92,$B$17:$I$36,7,0)*C92,0)</f>
        <v>0</v>
      </c>
      <c r="I92" s="270">
        <f t="shared" ref="I92:I108" si="31">IFERROR(VLOOKUP(B92,$B$17:$I$36,8,0)*C92,0)</f>
        <v>0</v>
      </c>
    </row>
    <row r="93" spans="1:9" ht="15" customHeight="1" x14ac:dyDescent="0.2">
      <c r="A93" s="1015"/>
      <c r="B93" s="981"/>
      <c r="C93" s="1016"/>
      <c r="D93" s="252">
        <f t="shared" ref="D93:D102" si="32">SUM(E93:I93)</f>
        <v>0</v>
      </c>
      <c r="E93" s="270">
        <f t="shared" ref="E93:E102" si="33">IFERROR(VLOOKUP(B93,$B$17:$I$36,4,0)*C93,0)</f>
        <v>0</v>
      </c>
      <c r="F93" s="270">
        <f t="shared" ref="F93:F102" si="34">IFERROR(VLOOKUP(B93,$B$17:$I$36,5,0)*C93,0)</f>
        <v>0</v>
      </c>
      <c r="G93" s="270">
        <f t="shared" ref="G93:G102" si="35">IFERROR(VLOOKUP(B93,$B$17:$I$36,6,0)*C93,0)</f>
        <v>0</v>
      </c>
      <c r="H93" s="270">
        <f t="shared" ref="H93:H102" si="36">IFERROR(VLOOKUP(B93,$B$17:$I$36,7,0)*C93,0)</f>
        <v>0</v>
      </c>
      <c r="I93" s="270">
        <f t="shared" ref="I93:I102" si="37">IFERROR(VLOOKUP(B93,$B$17:$I$36,8,0)*C93,0)</f>
        <v>0</v>
      </c>
    </row>
    <row r="94" spans="1:9" ht="15" customHeight="1" x14ac:dyDescent="0.2">
      <c r="A94" s="1015"/>
      <c r="B94" s="981"/>
      <c r="C94" s="1016"/>
      <c r="D94" s="252">
        <f t="shared" si="32"/>
        <v>0</v>
      </c>
      <c r="E94" s="270">
        <f t="shared" si="33"/>
        <v>0</v>
      </c>
      <c r="F94" s="270">
        <f t="shared" si="34"/>
        <v>0</v>
      </c>
      <c r="G94" s="270">
        <f t="shared" si="35"/>
        <v>0</v>
      </c>
      <c r="H94" s="270">
        <f t="shared" si="36"/>
        <v>0</v>
      </c>
      <c r="I94" s="270">
        <f t="shared" si="37"/>
        <v>0</v>
      </c>
    </row>
    <row r="95" spans="1:9" ht="15" customHeight="1" x14ac:dyDescent="0.2">
      <c r="A95" s="1015"/>
      <c r="B95" s="981"/>
      <c r="C95" s="1016"/>
      <c r="D95" s="252">
        <f t="shared" si="32"/>
        <v>0</v>
      </c>
      <c r="E95" s="270">
        <f t="shared" si="33"/>
        <v>0</v>
      </c>
      <c r="F95" s="270">
        <f t="shared" si="34"/>
        <v>0</v>
      </c>
      <c r="G95" s="270">
        <f t="shared" si="35"/>
        <v>0</v>
      </c>
      <c r="H95" s="270">
        <f t="shared" si="36"/>
        <v>0</v>
      </c>
      <c r="I95" s="270">
        <f t="shared" si="37"/>
        <v>0</v>
      </c>
    </row>
    <row r="96" spans="1:9" ht="15" customHeight="1" x14ac:dyDescent="0.2">
      <c r="A96" s="1015"/>
      <c r="B96" s="981"/>
      <c r="C96" s="1016"/>
      <c r="D96" s="252">
        <f t="shared" si="32"/>
        <v>0</v>
      </c>
      <c r="E96" s="270">
        <f t="shared" si="33"/>
        <v>0</v>
      </c>
      <c r="F96" s="270">
        <f t="shared" si="34"/>
        <v>0</v>
      </c>
      <c r="G96" s="270">
        <f t="shared" si="35"/>
        <v>0</v>
      </c>
      <c r="H96" s="270">
        <f t="shared" si="36"/>
        <v>0</v>
      </c>
      <c r="I96" s="270">
        <f t="shared" si="37"/>
        <v>0</v>
      </c>
    </row>
    <row r="97" spans="1:9" ht="15" customHeight="1" x14ac:dyDescent="0.2">
      <c r="A97" s="1015"/>
      <c r="B97" s="981"/>
      <c r="C97" s="1016"/>
      <c r="D97" s="252">
        <f t="shared" si="32"/>
        <v>0</v>
      </c>
      <c r="E97" s="270">
        <f t="shared" si="33"/>
        <v>0</v>
      </c>
      <c r="F97" s="270">
        <f t="shared" si="34"/>
        <v>0</v>
      </c>
      <c r="G97" s="270">
        <f t="shared" si="35"/>
        <v>0</v>
      </c>
      <c r="H97" s="270">
        <f t="shared" si="36"/>
        <v>0</v>
      </c>
      <c r="I97" s="270">
        <f t="shared" si="37"/>
        <v>0</v>
      </c>
    </row>
    <row r="98" spans="1:9" ht="15" customHeight="1" x14ac:dyDescent="0.2">
      <c r="A98" s="1015"/>
      <c r="B98" s="981"/>
      <c r="C98" s="1016"/>
      <c r="D98" s="252">
        <f t="shared" si="32"/>
        <v>0</v>
      </c>
      <c r="E98" s="270">
        <f t="shared" si="33"/>
        <v>0</v>
      </c>
      <c r="F98" s="270">
        <f t="shared" si="34"/>
        <v>0</v>
      </c>
      <c r="G98" s="270">
        <f t="shared" si="35"/>
        <v>0</v>
      </c>
      <c r="H98" s="270">
        <f t="shared" si="36"/>
        <v>0</v>
      </c>
      <c r="I98" s="270">
        <f t="shared" si="37"/>
        <v>0</v>
      </c>
    </row>
    <row r="99" spans="1:9" ht="15" customHeight="1" x14ac:dyDescent="0.2">
      <c r="A99" s="1015"/>
      <c r="B99" s="981"/>
      <c r="C99" s="1016"/>
      <c r="D99" s="252">
        <f t="shared" si="32"/>
        <v>0</v>
      </c>
      <c r="E99" s="270">
        <f t="shared" si="33"/>
        <v>0</v>
      </c>
      <c r="F99" s="270">
        <f t="shared" si="34"/>
        <v>0</v>
      </c>
      <c r="G99" s="270">
        <f t="shared" si="35"/>
        <v>0</v>
      </c>
      <c r="H99" s="270">
        <f t="shared" si="36"/>
        <v>0</v>
      </c>
      <c r="I99" s="270">
        <f t="shared" si="37"/>
        <v>0</v>
      </c>
    </row>
    <row r="100" spans="1:9" ht="15" customHeight="1" x14ac:dyDescent="0.2">
      <c r="A100" s="1015"/>
      <c r="B100" s="981"/>
      <c r="C100" s="1016"/>
      <c r="D100" s="252">
        <f t="shared" si="32"/>
        <v>0</v>
      </c>
      <c r="E100" s="270">
        <f t="shared" si="33"/>
        <v>0</v>
      </c>
      <c r="F100" s="270">
        <f t="shared" si="34"/>
        <v>0</v>
      </c>
      <c r="G100" s="270">
        <f t="shared" si="35"/>
        <v>0</v>
      </c>
      <c r="H100" s="270">
        <f t="shared" si="36"/>
        <v>0</v>
      </c>
      <c r="I100" s="270">
        <f t="shared" si="37"/>
        <v>0</v>
      </c>
    </row>
    <row r="101" spans="1:9" ht="15" customHeight="1" x14ac:dyDescent="0.2">
      <c r="A101" s="1015"/>
      <c r="B101" s="981"/>
      <c r="C101" s="1016"/>
      <c r="D101" s="252">
        <f t="shared" si="32"/>
        <v>0</v>
      </c>
      <c r="E101" s="270">
        <f t="shared" si="33"/>
        <v>0</v>
      </c>
      <c r="F101" s="270">
        <f t="shared" si="34"/>
        <v>0</v>
      </c>
      <c r="G101" s="270">
        <f t="shared" si="35"/>
        <v>0</v>
      </c>
      <c r="H101" s="270">
        <f t="shared" si="36"/>
        <v>0</v>
      </c>
      <c r="I101" s="270">
        <f t="shared" si="37"/>
        <v>0</v>
      </c>
    </row>
    <row r="102" spans="1:9" ht="15" customHeight="1" x14ac:dyDescent="0.2">
      <c r="A102" s="1015"/>
      <c r="B102" s="981"/>
      <c r="C102" s="1016"/>
      <c r="D102" s="252">
        <f t="shared" si="32"/>
        <v>0</v>
      </c>
      <c r="E102" s="270">
        <f t="shared" si="33"/>
        <v>0</v>
      </c>
      <c r="F102" s="270">
        <f t="shared" si="34"/>
        <v>0</v>
      </c>
      <c r="G102" s="270">
        <f t="shared" si="35"/>
        <v>0</v>
      </c>
      <c r="H102" s="270">
        <f t="shared" si="36"/>
        <v>0</v>
      </c>
      <c r="I102" s="270">
        <f t="shared" si="37"/>
        <v>0</v>
      </c>
    </row>
    <row r="103" spans="1:9" ht="15" customHeight="1" x14ac:dyDescent="0.2">
      <c r="A103" s="263"/>
      <c r="B103" s="981"/>
      <c r="C103" s="264"/>
      <c r="D103" s="252">
        <f t="shared" si="26"/>
        <v>0</v>
      </c>
      <c r="E103" s="270">
        <f t="shared" si="27"/>
        <v>0</v>
      </c>
      <c r="F103" s="270">
        <f t="shared" si="28"/>
        <v>0</v>
      </c>
      <c r="G103" s="270">
        <f t="shared" si="29"/>
        <v>0</v>
      </c>
      <c r="H103" s="270">
        <f t="shared" si="30"/>
        <v>0</v>
      </c>
      <c r="I103" s="270">
        <f t="shared" si="31"/>
        <v>0</v>
      </c>
    </row>
    <row r="104" spans="1:9" ht="15" customHeight="1" x14ac:dyDescent="0.2">
      <c r="A104" s="263"/>
      <c r="B104" s="981"/>
      <c r="C104" s="264"/>
      <c r="D104" s="252">
        <f t="shared" si="26"/>
        <v>0</v>
      </c>
      <c r="E104" s="270">
        <f t="shared" si="27"/>
        <v>0</v>
      </c>
      <c r="F104" s="270">
        <f t="shared" si="28"/>
        <v>0</v>
      </c>
      <c r="G104" s="270">
        <f t="shared" si="29"/>
        <v>0</v>
      </c>
      <c r="H104" s="270">
        <f t="shared" si="30"/>
        <v>0</v>
      </c>
      <c r="I104" s="270">
        <f t="shared" si="31"/>
        <v>0</v>
      </c>
    </row>
    <row r="105" spans="1:9" ht="15" customHeight="1" x14ac:dyDescent="0.2">
      <c r="A105" s="263"/>
      <c r="B105" s="981"/>
      <c r="C105" s="264"/>
      <c r="D105" s="252">
        <f t="shared" si="26"/>
        <v>0</v>
      </c>
      <c r="E105" s="270">
        <f t="shared" si="27"/>
        <v>0</v>
      </c>
      <c r="F105" s="270">
        <f t="shared" si="28"/>
        <v>0</v>
      </c>
      <c r="G105" s="270">
        <f t="shared" si="29"/>
        <v>0</v>
      </c>
      <c r="H105" s="270">
        <f t="shared" si="30"/>
        <v>0</v>
      </c>
      <c r="I105" s="270">
        <f t="shared" si="31"/>
        <v>0</v>
      </c>
    </row>
    <row r="106" spans="1:9" ht="15" customHeight="1" x14ac:dyDescent="0.2">
      <c r="A106" s="263"/>
      <c r="B106" s="981"/>
      <c r="C106" s="264"/>
      <c r="D106" s="252">
        <f t="shared" si="26"/>
        <v>0</v>
      </c>
      <c r="E106" s="270">
        <f t="shared" si="27"/>
        <v>0</v>
      </c>
      <c r="F106" s="270">
        <f t="shared" si="28"/>
        <v>0</v>
      </c>
      <c r="G106" s="270">
        <f t="shared" si="29"/>
        <v>0</v>
      </c>
      <c r="H106" s="270">
        <f t="shared" si="30"/>
        <v>0</v>
      </c>
      <c r="I106" s="270">
        <f t="shared" si="31"/>
        <v>0</v>
      </c>
    </row>
    <row r="107" spans="1:9" ht="15" customHeight="1" x14ac:dyDescent="0.2">
      <c r="A107" s="263"/>
      <c r="B107" s="981"/>
      <c r="C107" s="264"/>
      <c r="D107" s="252">
        <f t="shared" si="26"/>
        <v>0</v>
      </c>
      <c r="E107" s="270">
        <f t="shared" si="27"/>
        <v>0</v>
      </c>
      <c r="F107" s="270">
        <f t="shared" si="28"/>
        <v>0</v>
      </c>
      <c r="G107" s="270">
        <f t="shared" si="29"/>
        <v>0</v>
      </c>
      <c r="H107" s="270">
        <f t="shared" si="30"/>
        <v>0</v>
      </c>
      <c r="I107" s="270">
        <f t="shared" si="31"/>
        <v>0</v>
      </c>
    </row>
    <row r="108" spans="1:9" ht="15" customHeight="1" x14ac:dyDescent="0.2">
      <c r="A108" s="263"/>
      <c r="B108" s="981"/>
      <c r="C108" s="264"/>
      <c r="D108" s="252">
        <f t="shared" si="26"/>
        <v>0</v>
      </c>
      <c r="E108" s="270">
        <f t="shared" si="27"/>
        <v>0</v>
      </c>
      <c r="F108" s="270">
        <f t="shared" si="28"/>
        <v>0</v>
      </c>
      <c r="G108" s="270">
        <f t="shared" si="29"/>
        <v>0</v>
      </c>
      <c r="H108" s="270">
        <f t="shared" si="30"/>
        <v>0</v>
      </c>
      <c r="I108" s="270">
        <f t="shared" si="31"/>
        <v>0</v>
      </c>
    </row>
    <row r="109" spans="1:9" ht="15" customHeight="1" thickBot="1" x14ac:dyDescent="0.3">
      <c r="A109" s="271" t="s">
        <v>754</v>
      </c>
      <c r="B109" s="272"/>
      <c r="C109" s="272"/>
      <c r="D109" s="273">
        <f t="shared" ref="D109:I109" si="38">SUM(D91:D108)</f>
        <v>0</v>
      </c>
      <c r="E109" s="273">
        <f t="shared" si="38"/>
        <v>0</v>
      </c>
      <c r="F109" s="273">
        <f t="shared" si="38"/>
        <v>0</v>
      </c>
      <c r="G109" s="273">
        <f t="shared" si="38"/>
        <v>0</v>
      </c>
      <c r="H109" s="273">
        <f t="shared" si="38"/>
        <v>0</v>
      </c>
      <c r="I109" s="273">
        <f t="shared" si="38"/>
        <v>0</v>
      </c>
    </row>
    <row r="110" spans="1:9" ht="15" customHeight="1" thickTop="1" x14ac:dyDescent="0.25">
      <c r="A110" s="239"/>
      <c r="B110" s="239"/>
      <c r="C110" s="239"/>
      <c r="D110" s="239"/>
      <c r="E110" s="239"/>
      <c r="F110" s="239"/>
      <c r="G110" s="239"/>
      <c r="H110" s="239"/>
      <c r="I110" s="239"/>
    </row>
  </sheetData>
  <sheetProtection algorithmName="SHA-512" hashValue="8kMqvYIF+bBkDEzgbsabDEAkXumLQZKyX0p6gH+M8Bypnj1+WTsy2GobyWcGqMVzry329ktlUzEeHhAaO+81Kg==" saltValue="Fyno4aTfHcj4YOc0gout8g==" spinCount="100000" sheet="1" objects="1" scenarios="1"/>
  <dataValidations count="1">
    <dataValidation type="list" allowBlank="1" showInputMessage="1" showErrorMessage="1" sqref="B42:B63 B83:B85 B70:B76 B92:B108" xr:uid="{B50C3726-B621-4BBA-92F3-88691E784539}">
      <formula1>$B$17:$B$36</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A7F074E-8339-44B9-AED4-5D5DB398FC75}">
          <x14:formula1>
            <xm:f>'Input List'!$D$3:$D$63</xm:f>
          </x14:formula1>
          <xm:sqref>B17:B36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6A49E-BE6F-4DDA-8218-57DF7279C95B}">
  <dimension ref="A1:I117"/>
  <sheetViews>
    <sheetView workbookViewId="0">
      <selection activeCell="A3" sqref="A3"/>
    </sheetView>
  </sheetViews>
  <sheetFormatPr defaultColWidth="9" defaultRowHeight="15" x14ac:dyDescent="0.2"/>
  <cols>
    <col min="1" max="1" width="34.375" style="14" customWidth="1"/>
    <col min="2" max="9" width="13.625" style="14" customWidth="1"/>
    <col min="10" max="16384" width="9" style="14"/>
  </cols>
  <sheetData>
    <row r="1" spans="1:9" ht="15" customHeight="1" x14ac:dyDescent="0.25">
      <c r="A1" s="1" t="str">
        <f>CONCATENATE("Schedule ",Cklist!$A22," - ",Cklist!$B22)</f>
        <v>Schedule C-2l - Allocation of Plant &amp; Utilities Costs</v>
      </c>
      <c r="B1" s="179"/>
      <c r="C1" s="104"/>
      <c r="D1" s="66"/>
      <c r="E1" s="66"/>
      <c r="F1" s="1129" t="s">
        <v>2</v>
      </c>
      <c r="G1" s="1130"/>
      <c r="H1" s="239"/>
      <c r="I1" s="239"/>
    </row>
    <row r="2" spans="1:9" ht="15" customHeight="1" x14ac:dyDescent="0.25">
      <c r="A2" s="4" t="str">
        <f>'Sch A'!$A$2</f>
        <v>SFN 137 (Rev. 04-24)</v>
      </c>
      <c r="B2" s="180"/>
      <c r="C2" s="66"/>
      <c r="D2" s="876"/>
      <c r="E2" s="876"/>
      <c r="F2" s="1131" t="s">
        <v>3</v>
      </c>
      <c r="G2" s="1132">
        <f>'Sch A'!$C$2</f>
        <v>45108</v>
      </c>
      <c r="H2" s="239"/>
      <c r="I2" s="239"/>
    </row>
    <row r="3" spans="1:9" ht="15" customHeight="1" x14ac:dyDescent="0.25">
      <c r="A3" s="1447">
        <f>'Sch A'!$A$5</f>
        <v>0</v>
      </c>
      <c r="B3" s="104"/>
      <c r="C3" s="32"/>
      <c r="D3" s="1135"/>
      <c r="E3" s="1135"/>
      <c r="F3" s="1133" t="s">
        <v>4</v>
      </c>
      <c r="G3" s="1134">
        <f>'Sch A'!$C$3</f>
        <v>45473</v>
      </c>
      <c r="H3" s="239"/>
      <c r="I3" s="239"/>
    </row>
    <row r="4" spans="1:9" ht="15" customHeight="1" x14ac:dyDescent="0.25">
      <c r="A4" s="237"/>
      <c r="B4" s="238"/>
      <c r="C4" s="238"/>
      <c r="D4" s="238"/>
      <c r="E4" s="238"/>
      <c r="F4" s="238"/>
      <c r="G4" s="238"/>
      <c r="H4" s="239"/>
      <c r="I4" s="239"/>
    </row>
    <row r="5" spans="1:9" ht="15" customHeight="1" x14ac:dyDescent="0.25">
      <c r="A5" s="242" t="s">
        <v>706</v>
      </c>
      <c r="B5" s="1185" t="s">
        <v>1575</v>
      </c>
      <c r="C5" s="1181"/>
      <c r="D5" s="1181"/>
      <c r="E5" s="1181"/>
      <c r="F5" s="1181"/>
      <c r="G5" s="1182"/>
      <c r="H5" s="239"/>
      <c r="I5" s="239"/>
    </row>
    <row r="6" spans="1:9" ht="26.25" x14ac:dyDescent="0.25">
      <c r="A6" s="243"/>
      <c r="B6" s="244" t="s">
        <v>471</v>
      </c>
      <c r="C6" s="187" t="s">
        <v>472</v>
      </c>
      <c r="D6" s="245" t="s">
        <v>473</v>
      </c>
      <c r="E6" s="189" t="s">
        <v>474</v>
      </c>
      <c r="F6" s="190" t="s">
        <v>475</v>
      </c>
      <c r="G6" s="191" t="s">
        <v>476</v>
      </c>
      <c r="H6" s="246" t="s">
        <v>744</v>
      </c>
      <c r="I6" s="239"/>
    </row>
    <row r="7" spans="1:9" ht="15" customHeight="1" x14ac:dyDescent="0.25">
      <c r="A7" s="247" t="s">
        <v>745</v>
      </c>
      <c r="B7" s="248"/>
      <c r="C7" s="249"/>
      <c r="D7" s="249"/>
      <c r="E7" s="249"/>
      <c r="F7" s="249"/>
      <c r="G7" s="249"/>
      <c r="H7" s="250"/>
      <c r="I7" s="239"/>
    </row>
    <row r="8" spans="1:9" ht="18" customHeight="1" x14ac:dyDescent="0.35">
      <c r="A8" s="251" t="s">
        <v>746</v>
      </c>
      <c r="B8" s="252">
        <f t="shared" ref="B8:B11" si="0">SUM(C8:G8)</f>
        <v>0</v>
      </c>
      <c r="C8" s="252">
        <f>E64</f>
        <v>0</v>
      </c>
      <c r="D8" s="252">
        <f t="shared" ref="D8:G8" si="1">F64</f>
        <v>0</v>
      </c>
      <c r="E8" s="252">
        <f t="shared" si="1"/>
        <v>0</v>
      </c>
      <c r="F8" s="252">
        <f t="shared" si="1"/>
        <v>0</v>
      </c>
      <c r="G8" s="252">
        <f t="shared" si="1"/>
        <v>0</v>
      </c>
      <c r="H8" s="253"/>
      <c r="I8" s="239"/>
    </row>
    <row r="9" spans="1:9" ht="18" customHeight="1" x14ac:dyDescent="0.35">
      <c r="A9" s="251" t="s">
        <v>747</v>
      </c>
      <c r="B9" s="252">
        <f t="shared" si="0"/>
        <v>0</v>
      </c>
      <c r="C9" s="252">
        <f>E77</f>
        <v>0</v>
      </c>
      <c r="D9" s="252">
        <f t="shared" ref="D9:G9" si="2">F77</f>
        <v>0</v>
      </c>
      <c r="E9" s="252">
        <f t="shared" si="2"/>
        <v>0</v>
      </c>
      <c r="F9" s="252">
        <f t="shared" si="2"/>
        <v>0</v>
      </c>
      <c r="G9" s="252">
        <f t="shared" si="2"/>
        <v>0</v>
      </c>
      <c r="H9" s="253"/>
      <c r="I9" s="239"/>
    </row>
    <row r="10" spans="1:9" ht="18" customHeight="1" x14ac:dyDescent="0.35">
      <c r="A10" s="251" t="s">
        <v>757</v>
      </c>
      <c r="B10" s="252">
        <f t="shared" si="0"/>
        <v>0</v>
      </c>
      <c r="C10" s="252">
        <f>E93</f>
        <v>0</v>
      </c>
      <c r="D10" s="252">
        <f>F93</f>
        <v>0</v>
      </c>
      <c r="E10" s="252">
        <f>G93</f>
        <v>0</v>
      </c>
      <c r="F10" s="252">
        <f>H93</f>
        <v>0</v>
      </c>
      <c r="G10" s="252">
        <f>I93</f>
        <v>0</v>
      </c>
      <c r="H10" s="253"/>
      <c r="I10" s="239"/>
    </row>
    <row r="11" spans="1:9" ht="18" customHeight="1" x14ac:dyDescent="0.35">
      <c r="A11" s="251" t="s">
        <v>748</v>
      </c>
      <c r="B11" s="252">
        <f t="shared" si="0"/>
        <v>0</v>
      </c>
      <c r="C11" s="252">
        <f>E116</f>
        <v>0</v>
      </c>
      <c r="D11" s="252">
        <f t="shared" ref="D11:G11" si="3">F116</f>
        <v>0</v>
      </c>
      <c r="E11" s="252">
        <f t="shared" si="3"/>
        <v>0</v>
      </c>
      <c r="F11" s="252">
        <f t="shared" si="3"/>
        <v>0</v>
      </c>
      <c r="G11" s="252">
        <f t="shared" si="3"/>
        <v>0</v>
      </c>
      <c r="H11" s="253"/>
      <c r="I11" s="239"/>
    </row>
    <row r="12" spans="1:9" ht="15" customHeight="1" x14ac:dyDescent="0.25">
      <c r="A12" s="254" t="s">
        <v>749</v>
      </c>
      <c r="B12" s="252">
        <f>SUM(C12:G12)</f>
        <v>0</v>
      </c>
      <c r="C12" s="252">
        <f>SUM(C8:C11)</f>
        <v>0</v>
      </c>
      <c r="D12" s="252">
        <f>SUM(D8:D11)</f>
        <v>0</v>
      </c>
      <c r="E12" s="252">
        <f>SUM(E8:E11)</f>
        <v>0</v>
      </c>
      <c r="F12" s="252">
        <f>SUM(F8:F11)</f>
        <v>0</v>
      </c>
      <c r="G12" s="252">
        <f>SUM(G8:G11)</f>
        <v>0</v>
      </c>
      <c r="H12" s="276"/>
      <c r="I12" s="239"/>
    </row>
    <row r="13" spans="1:9" ht="15" customHeight="1" x14ac:dyDescent="0.25">
      <c r="A13" s="256" t="s">
        <v>750</v>
      </c>
      <c r="B13" s="257"/>
      <c r="C13" s="257"/>
      <c r="D13" s="257"/>
      <c r="E13" s="257"/>
      <c r="F13" s="257"/>
      <c r="G13" s="257"/>
      <c r="H13" s="239"/>
      <c r="I13" s="239"/>
    </row>
    <row r="14" spans="1:9" ht="15" customHeight="1" x14ac:dyDescent="0.25">
      <c r="A14" s="277"/>
      <c r="B14" s="277"/>
      <c r="C14" s="277"/>
      <c r="D14" s="277"/>
      <c r="E14" s="277"/>
      <c r="F14" s="277"/>
      <c r="G14" s="277"/>
      <c r="H14" s="239"/>
      <c r="I14" s="239"/>
    </row>
    <row r="15" spans="1:9" ht="15" customHeight="1" x14ac:dyDescent="0.25">
      <c r="A15" s="207" t="s">
        <v>723</v>
      </c>
      <c r="B15" s="258"/>
      <c r="C15" s="258"/>
      <c r="D15" s="259"/>
      <c r="E15" s="259"/>
      <c r="F15" s="260"/>
      <c r="G15" s="258"/>
      <c r="H15" s="258"/>
      <c r="I15" s="261"/>
    </row>
    <row r="16" spans="1:9" ht="26.1" customHeight="1" x14ac:dyDescent="0.2">
      <c r="A16" s="262" t="s">
        <v>724</v>
      </c>
      <c r="B16" s="7" t="s">
        <v>725</v>
      </c>
      <c r="C16" s="867" t="s">
        <v>1427</v>
      </c>
      <c r="D16" s="222" t="s">
        <v>471</v>
      </c>
      <c r="E16" s="7" t="s">
        <v>472</v>
      </c>
      <c r="F16" s="7" t="s">
        <v>473</v>
      </c>
      <c r="G16" s="7" t="s">
        <v>474</v>
      </c>
      <c r="H16" s="7" t="s">
        <v>475</v>
      </c>
      <c r="I16" s="7" t="s">
        <v>476</v>
      </c>
    </row>
    <row r="17" spans="1:9" ht="15" customHeight="1" x14ac:dyDescent="0.2">
      <c r="A17" s="263"/>
      <c r="B17" s="981"/>
      <c r="C17" s="264"/>
      <c r="D17" s="215">
        <f t="shared" ref="D17:D36" si="4">SUM(E17:I17)</f>
        <v>0</v>
      </c>
      <c r="E17" s="1344">
        <f>IFERROR(VLOOKUP($B17,'Sch C-3'!$C$8:$I$128,3,0),0)</f>
        <v>0</v>
      </c>
      <c r="F17" s="1344">
        <f>IFERROR(VLOOKUP($B17,'Sch C-3'!$C$8:$I$128,4,0),0)</f>
        <v>0</v>
      </c>
      <c r="G17" s="1344">
        <f>IFERROR(VLOOKUP($B17,'Sch C-3'!$C$8:$I$128,5,0),0)</f>
        <v>0</v>
      </c>
      <c r="H17" s="1344">
        <f>IFERROR(VLOOKUP($B17,'Sch C-3'!$C$8:$I$128,6,0),0)</f>
        <v>0</v>
      </c>
      <c r="I17" s="1344">
        <f>IFERROR(VLOOKUP($B17,'Sch C-3'!$C$8:$I$128,7,0),0)</f>
        <v>0</v>
      </c>
    </row>
    <row r="18" spans="1:9" ht="15" customHeight="1" x14ac:dyDescent="0.2">
      <c r="A18" s="263"/>
      <c r="B18" s="981"/>
      <c r="C18" s="264"/>
      <c r="D18" s="215">
        <f t="shared" si="4"/>
        <v>0</v>
      </c>
      <c r="E18" s="1344">
        <f>IFERROR(VLOOKUP($B18,'Sch C-3'!$C$8:$I$128,3,0),0)</f>
        <v>0</v>
      </c>
      <c r="F18" s="1344">
        <f>IFERROR(VLOOKUP($B18,'Sch C-3'!$C$8:$I$128,4,0),0)</f>
        <v>0</v>
      </c>
      <c r="G18" s="1344">
        <f>IFERROR(VLOOKUP($B18,'Sch C-3'!$C$8:$I$128,5,0),0)</f>
        <v>0</v>
      </c>
      <c r="H18" s="1344">
        <f>IFERROR(VLOOKUP($B18,'Sch C-3'!$C$8:$I$128,6,0),0)</f>
        <v>0</v>
      </c>
      <c r="I18" s="1344">
        <f>IFERROR(VLOOKUP($B18,'Sch C-3'!$C$8:$I$128,7,0),0)</f>
        <v>0</v>
      </c>
    </row>
    <row r="19" spans="1:9" ht="15" customHeight="1" x14ac:dyDescent="0.2">
      <c r="A19" s="263"/>
      <c r="B19" s="981"/>
      <c r="C19" s="264"/>
      <c r="D19" s="215">
        <f t="shared" si="4"/>
        <v>0</v>
      </c>
      <c r="E19" s="1344">
        <f>IFERROR(VLOOKUP($B19,'Sch C-3'!$C$8:$I$128,3,0),0)</f>
        <v>0</v>
      </c>
      <c r="F19" s="1344">
        <f>IFERROR(VLOOKUP($B19,'Sch C-3'!$C$8:$I$128,4,0),0)</f>
        <v>0</v>
      </c>
      <c r="G19" s="1344">
        <f>IFERROR(VLOOKUP($B19,'Sch C-3'!$C$8:$I$128,5,0),0)</f>
        <v>0</v>
      </c>
      <c r="H19" s="1344">
        <f>IFERROR(VLOOKUP($B19,'Sch C-3'!$C$8:$I$128,6,0),0)</f>
        <v>0</v>
      </c>
      <c r="I19" s="1344">
        <f>IFERROR(VLOOKUP($B19,'Sch C-3'!$C$8:$I$128,7,0),0)</f>
        <v>0</v>
      </c>
    </row>
    <row r="20" spans="1:9" ht="15" customHeight="1" x14ac:dyDescent="0.2">
      <c r="A20" s="263"/>
      <c r="B20" s="981"/>
      <c r="C20" s="264"/>
      <c r="D20" s="215">
        <f t="shared" si="4"/>
        <v>0</v>
      </c>
      <c r="E20" s="1344">
        <f>IFERROR(VLOOKUP($B20,'Sch C-3'!$C$8:$I$128,3,0),0)</f>
        <v>0</v>
      </c>
      <c r="F20" s="1344">
        <f>IFERROR(VLOOKUP($B20,'Sch C-3'!$C$8:$I$128,4,0),0)</f>
        <v>0</v>
      </c>
      <c r="G20" s="1344">
        <f>IFERROR(VLOOKUP($B20,'Sch C-3'!$C$8:$I$128,5,0),0)</f>
        <v>0</v>
      </c>
      <c r="H20" s="1344">
        <f>IFERROR(VLOOKUP($B20,'Sch C-3'!$C$8:$I$128,6,0),0)</f>
        <v>0</v>
      </c>
      <c r="I20" s="1344">
        <f>IFERROR(VLOOKUP($B20,'Sch C-3'!$C$8:$I$128,7,0),0)</f>
        <v>0</v>
      </c>
    </row>
    <row r="21" spans="1:9" ht="15" customHeight="1" x14ac:dyDescent="0.2">
      <c r="A21" s="263"/>
      <c r="B21" s="981"/>
      <c r="C21" s="264"/>
      <c r="D21" s="215">
        <f t="shared" si="4"/>
        <v>0</v>
      </c>
      <c r="E21" s="1344">
        <f>IFERROR(VLOOKUP($B21,'Sch C-3'!$C$8:$I$128,3,0),0)</f>
        <v>0</v>
      </c>
      <c r="F21" s="1344">
        <f>IFERROR(VLOOKUP($B21,'Sch C-3'!$C$8:$I$128,4,0),0)</f>
        <v>0</v>
      </c>
      <c r="G21" s="1344">
        <f>IFERROR(VLOOKUP($B21,'Sch C-3'!$C$8:$I$128,5,0),0)</f>
        <v>0</v>
      </c>
      <c r="H21" s="1344">
        <f>IFERROR(VLOOKUP($B21,'Sch C-3'!$C$8:$I$128,6,0),0)</f>
        <v>0</v>
      </c>
      <c r="I21" s="1344">
        <f>IFERROR(VLOOKUP($B21,'Sch C-3'!$C$8:$I$128,7,0),0)</f>
        <v>0</v>
      </c>
    </row>
    <row r="22" spans="1:9" ht="15" customHeight="1" x14ac:dyDescent="0.2">
      <c r="A22" s="263"/>
      <c r="B22" s="981"/>
      <c r="C22" s="264"/>
      <c r="D22" s="215">
        <f t="shared" si="4"/>
        <v>0</v>
      </c>
      <c r="E22" s="1344">
        <f>IFERROR(VLOOKUP($B22,'Sch C-3'!$C$8:$I$128,3,0),0)</f>
        <v>0</v>
      </c>
      <c r="F22" s="1344">
        <f>IFERROR(VLOOKUP($B22,'Sch C-3'!$C$8:$I$128,4,0),0)</f>
        <v>0</v>
      </c>
      <c r="G22" s="1344">
        <f>IFERROR(VLOOKUP($B22,'Sch C-3'!$C$8:$I$128,5,0),0)</f>
        <v>0</v>
      </c>
      <c r="H22" s="1344">
        <f>IFERROR(VLOOKUP($B22,'Sch C-3'!$C$8:$I$128,6,0),0)</f>
        <v>0</v>
      </c>
      <c r="I22" s="1344">
        <f>IFERROR(VLOOKUP($B22,'Sch C-3'!$C$8:$I$128,7,0),0)</f>
        <v>0</v>
      </c>
    </row>
    <row r="23" spans="1:9" ht="15" customHeight="1" x14ac:dyDescent="0.2">
      <c r="A23" s="263"/>
      <c r="B23" s="981"/>
      <c r="C23" s="264"/>
      <c r="D23" s="215">
        <f t="shared" si="4"/>
        <v>0</v>
      </c>
      <c r="E23" s="1344">
        <f>IFERROR(VLOOKUP($B23,'Sch C-3'!$C$8:$I$128,3,0),0)</f>
        <v>0</v>
      </c>
      <c r="F23" s="1344">
        <f>IFERROR(VLOOKUP($B23,'Sch C-3'!$C$8:$I$128,4,0),0)</f>
        <v>0</v>
      </c>
      <c r="G23" s="1344">
        <f>IFERROR(VLOOKUP($B23,'Sch C-3'!$C$8:$I$128,5,0),0)</f>
        <v>0</v>
      </c>
      <c r="H23" s="1344">
        <f>IFERROR(VLOOKUP($B23,'Sch C-3'!$C$8:$I$128,6,0),0)</f>
        <v>0</v>
      </c>
      <c r="I23" s="1344">
        <f>IFERROR(VLOOKUP($B23,'Sch C-3'!$C$8:$I$128,7,0),0)</f>
        <v>0</v>
      </c>
    </row>
    <row r="24" spans="1:9" ht="15" customHeight="1" x14ac:dyDescent="0.2">
      <c r="A24" s="263"/>
      <c r="B24" s="981"/>
      <c r="C24" s="264"/>
      <c r="D24" s="215">
        <f t="shared" si="4"/>
        <v>0</v>
      </c>
      <c r="E24" s="1344">
        <f>IFERROR(VLOOKUP($B24,'Sch C-3'!$C$8:$I$128,3,0),0)</f>
        <v>0</v>
      </c>
      <c r="F24" s="1344">
        <f>IFERROR(VLOOKUP($B24,'Sch C-3'!$C$8:$I$128,4,0),0)</f>
        <v>0</v>
      </c>
      <c r="G24" s="1344">
        <f>IFERROR(VLOOKUP($B24,'Sch C-3'!$C$8:$I$128,5,0),0)</f>
        <v>0</v>
      </c>
      <c r="H24" s="1344">
        <f>IFERROR(VLOOKUP($B24,'Sch C-3'!$C$8:$I$128,6,0),0)</f>
        <v>0</v>
      </c>
      <c r="I24" s="1344">
        <f>IFERROR(VLOOKUP($B24,'Sch C-3'!$C$8:$I$128,7,0),0)</f>
        <v>0</v>
      </c>
    </row>
    <row r="25" spans="1:9" ht="15" customHeight="1" x14ac:dyDescent="0.2">
      <c r="A25" s="263"/>
      <c r="B25" s="981"/>
      <c r="C25" s="264"/>
      <c r="D25" s="215">
        <f t="shared" si="4"/>
        <v>0</v>
      </c>
      <c r="E25" s="1344">
        <f>IFERROR(VLOOKUP($B25,'Sch C-3'!$C$8:$I$128,3,0),0)</f>
        <v>0</v>
      </c>
      <c r="F25" s="1344">
        <f>IFERROR(VLOOKUP($B25,'Sch C-3'!$C$8:$I$128,4,0),0)</f>
        <v>0</v>
      </c>
      <c r="G25" s="1344">
        <f>IFERROR(VLOOKUP($B25,'Sch C-3'!$C$8:$I$128,5,0),0)</f>
        <v>0</v>
      </c>
      <c r="H25" s="1344">
        <f>IFERROR(VLOOKUP($B25,'Sch C-3'!$C$8:$I$128,6,0),0)</f>
        <v>0</v>
      </c>
      <c r="I25" s="1344">
        <f>IFERROR(VLOOKUP($B25,'Sch C-3'!$C$8:$I$128,7,0),0)</f>
        <v>0</v>
      </c>
    </row>
    <row r="26" spans="1:9" ht="15" customHeight="1" x14ac:dyDescent="0.2">
      <c r="A26" s="263"/>
      <c r="B26" s="981"/>
      <c r="C26" s="264"/>
      <c r="D26" s="215">
        <f t="shared" si="4"/>
        <v>0</v>
      </c>
      <c r="E26" s="1344">
        <f>IFERROR(VLOOKUP($B26,'Sch C-3'!$C$8:$I$128,3,0),0)</f>
        <v>0</v>
      </c>
      <c r="F26" s="1344">
        <f>IFERROR(VLOOKUP($B26,'Sch C-3'!$C$8:$I$128,4,0),0)</f>
        <v>0</v>
      </c>
      <c r="G26" s="1344">
        <f>IFERROR(VLOOKUP($B26,'Sch C-3'!$C$8:$I$128,5,0),0)</f>
        <v>0</v>
      </c>
      <c r="H26" s="1344">
        <f>IFERROR(VLOOKUP($B26,'Sch C-3'!$C$8:$I$128,6,0),0)</f>
        <v>0</v>
      </c>
      <c r="I26" s="1344">
        <f>IFERROR(VLOOKUP($B26,'Sch C-3'!$C$8:$I$128,7,0),0)</f>
        <v>0</v>
      </c>
    </row>
    <row r="27" spans="1:9" ht="15" customHeight="1" x14ac:dyDescent="0.2">
      <c r="A27" s="263"/>
      <c r="B27" s="981"/>
      <c r="C27" s="264"/>
      <c r="D27" s="215">
        <f t="shared" si="4"/>
        <v>0</v>
      </c>
      <c r="E27" s="1344">
        <f>IFERROR(VLOOKUP($B27,'Sch C-3'!$C$8:$I$128,3,0),0)</f>
        <v>0</v>
      </c>
      <c r="F27" s="1344">
        <f>IFERROR(VLOOKUP($B27,'Sch C-3'!$C$8:$I$128,4,0),0)</f>
        <v>0</v>
      </c>
      <c r="G27" s="1344">
        <f>IFERROR(VLOOKUP($B27,'Sch C-3'!$C$8:$I$128,5,0),0)</f>
        <v>0</v>
      </c>
      <c r="H27" s="1344">
        <f>IFERROR(VLOOKUP($B27,'Sch C-3'!$C$8:$I$128,6,0),0)</f>
        <v>0</v>
      </c>
      <c r="I27" s="1344">
        <f>IFERROR(VLOOKUP($B27,'Sch C-3'!$C$8:$I$128,7,0),0)</f>
        <v>0</v>
      </c>
    </row>
    <row r="28" spans="1:9" ht="15" customHeight="1" x14ac:dyDescent="0.2">
      <c r="A28" s="263"/>
      <c r="B28" s="981"/>
      <c r="C28" s="264"/>
      <c r="D28" s="215">
        <f t="shared" si="4"/>
        <v>0</v>
      </c>
      <c r="E28" s="1344">
        <f>IFERROR(VLOOKUP($B28,'Sch C-3'!$C$8:$I$128,3,0),0)</f>
        <v>0</v>
      </c>
      <c r="F28" s="1344">
        <f>IFERROR(VLOOKUP($B28,'Sch C-3'!$C$8:$I$128,4,0),0)</f>
        <v>0</v>
      </c>
      <c r="G28" s="1344">
        <f>IFERROR(VLOOKUP($B28,'Sch C-3'!$C$8:$I$128,5,0),0)</f>
        <v>0</v>
      </c>
      <c r="H28" s="1344">
        <f>IFERROR(VLOOKUP($B28,'Sch C-3'!$C$8:$I$128,6,0),0)</f>
        <v>0</v>
      </c>
      <c r="I28" s="1344">
        <f>IFERROR(VLOOKUP($B28,'Sch C-3'!$C$8:$I$128,7,0),0)</f>
        <v>0</v>
      </c>
    </row>
    <row r="29" spans="1:9" ht="15" customHeight="1" x14ac:dyDescent="0.2">
      <c r="A29" s="263"/>
      <c r="B29" s="981"/>
      <c r="C29" s="264"/>
      <c r="D29" s="215">
        <f t="shared" si="4"/>
        <v>0</v>
      </c>
      <c r="E29" s="1344">
        <f>IFERROR(VLOOKUP($B29,'Sch C-3'!$C$8:$I$128,3,0),0)</f>
        <v>0</v>
      </c>
      <c r="F29" s="1344">
        <f>IFERROR(VLOOKUP($B29,'Sch C-3'!$C$8:$I$128,4,0),0)</f>
        <v>0</v>
      </c>
      <c r="G29" s="1344">
        <f>IFERROR(VLOOKUP($B29,'Sch C-3'!$C$8:$I$128,5,0),0)</f>
        <v>0</v>
      </c>
      <c r="H29" s="1344">
        <f>IFERROR(VLOOKUP($B29,'Sch C-3'!$C$8:$I$128,6,0),0)</f>
        <v>0</v>
      </c>
      <c r="I29" s="1344">
        <f>IFERROR(VLOOKUP($B29,'Sch C-3'!$C$8:$I$128,7,0),0)</f>
        <v>0</v>
      </c>
    </row>
    <row r="30" spans="1:9" ht="15" customHeight="1" x14ac:dyDescent="0.2">
      <c r="A30" s="263"/>
      <c r="B30" s="981"/>
      <c r="C30" s="264"/>
      <c r="D30" s="215">
        <f t="shared" si="4"/>
        <v>0</v>
      </c>
      <c r="E30" s="1344">
        <f>IFERROR(VLOOKUP($B30,'Sch C-3'!$C$8:$I$128,3,0),0)</f>
        <v>0</v>
      </c>
      <c r="F30" s="1344">
        <f>IFERROR(VLOOKUP($B30,'Sch C-3'!$C$8:$I$128,4,0),0)</f>
        <v>0</v>
      </c>
      <c r="G30" s="1344">
        <f>IFERROR(VLOOKUP($B30,'Sch C-3'!$C$8:$I$128,5,0),0)</f>
        <v>0</v>
      </c>
      <c r="H30" s="1344">
        <f>IFERROR(VLOOKUP($B30,'Sch C-3'!$C$8:$I$128,6,0),0)</f>
        <v>0</v>
      </c>
      <c r="I30" s="1344">
        <f>IFERROR(VLOOKUP($B30,'Sch C-3'!$C$8:$I$128,7,0),0)</f>
        <v>0</v>
      </c>
    </row>
    <row r="31" spans="1:9" ht="15" customHeight="1" x14ac:dyDescent="0.2">
      <c r="A31" s="263"/>
      <c r="B31" s="981"/>
      <c r="C31" s="264"/>
      <c r="D31" s="215">
        <f t="shared" si="4"/>
        <v>0</v>
      </c>
      <c r="E31" s="1344">
        <f>IFERROR(VLOOKUP($B31,'Sch C-3'!$C$8:$I$128,3,0),0)</f>
        <v>0</v>
      </c>
      <c r="F31" s="1344">
        <f>IFERROR(VLOOKUP($B31,'Sch C-3'!$C$8:$I$128,4,0),0)</f>
        <v>0</v>
      </c>
      <c r="G31" s="1344">
        <f>IFERROR(VLOOKUP($B31,'Sch C-3'!$C$8:$I$128,5,0),0)</f>
        <v>0</v>
      </c>
      <c r="H31" s="1344">
        <f>IFERROR(VLOOKUP($B31,'Sch C-3'!$C$8:$I$128,6,0),0)</f>
        <v>0</v>
      </c>
      <c r="I31" s="1344">
        <f>IFERROR(VLOOKUP($B31,'Sch C-3'!$C$8:$I$128,7,0),0)</f>
        <v>0</v>
      </c>
    </row>
    <row r="32" spans="1:9" ht="15" customHeight="1" x14ac:dyDescent="0.2">
      <c r="A32" s="263"/>
      <c r="B32" s="981"/>
      <c r="C32" s="264"/>
      <c r="D32" s="215">
        <f t="shared" si="4"/>
        <v>0</v>
      </c>
      <c r="E32" s="1344">
        <f>IFERROR(VLOOKUP($B32,'Sch C-3'!$C$8:$I$128,3,0),0)</f>
        <v>0</v>
      </c>
      <c r="F32" s="1344">
        <f>IFERROR(VLOOKUP($B32,'Sch C-3'!$C$8:$I$128,4,0),0)</f>
        <v>0</v>
      </c>
      <c r="G32" s="1344">
        <f>IFERROR(VLOOKUP($B32,'Sch C-3'!$C$8:$I$128,5,0),0)</f>
        <v>0</v>
      </c>
      <c r="H32" s="1344">
        <f>IFERROR(VLOOKUP($B32,'Sch C-3'!$C$8:$I$128,6,0),0)</f>
        <v>0</v>
      </c>
      <c r="I32" s="1344">
        <f>IFERROR(VLOOKUP($B32,'Sch C-3'!$C$8:$I$128,7,0),0)</f>
        <v>0</v>
      </c>
    </row>
    <row r="33" spans="1:9" ht="15" customHeight="1" x14ac:dyDescent="0.2">
      <c r="A33" s="263"/>
      <c r="B33" s="981"/>
      <c r="C33" s="264"/>
      <c r="D33" s="215">
        <f t="shared" si="4"/>
        <v>0</v>
      </c>
      <c r="E33" s="1344">
        <f>IFERROR(VLOOKUP($B33,'Sch C-3'!$C$8:$I$128,3,0),0)</f>
        <v>0</v>
      </c>
      <c r="F33" s="1344">
        <f>IFERROR(VLOOKUP($B33,'Sch C-3'!$C$8:$I$128,4,0),0)</f>
        <v>0</v>
      </c>
      <c r="G33" s="1344">
        <f>IFERROR(VLOOKUP($B33,'Sch C-3'!$C$8:$I$128,5,0),0)</f>
        <v>0</v>
      </c>
      <c r="H33" s="1344">
        <f>IFERROR(VLOOKUP($B33,'Sch C-3'!$C$8:$I$128,6,0),0)</f>
        <v>0</v>
      </c>
      <c r="I33" s="1344">
        <f>IFERROR(VLOOKUP($B33,'Sch C-3'!$C$8:$I$128,7,0),0)</f>
        <v>0</v>
      </c>
    </row>
    <row r="34" spans="1:9" ht="15" customHeight="1" x14ac:dyDescent="0.2">
      <c r="A34" s="263"/>
      <c r="B34" s="981"/>
      <c r="C34" s="264"/>
      <c r="D34" s="215">
        <f t="shared" si="4"/>
        <v>0</v>
      </c>
      <c r="E34" s="1344">
        <f>IFERROR(VLOOKUP($B34,'Sch C-3'!$C$8:$I$128,3,0),0)</f>
        <v>0</v>
      </c>
      <c r="F34" s="1344">
        <f>IFERROR(VLOOKUP($B34,'Sch C-3'!$C$8:$I$128,4,0),0)</f>
        <v>0</v>
      </c>
      <c r="G34" s="1344">
        <f>IFERROR(VLOOKUP($B34,'Sch C-3'!$C$8:$I$128,5,0),0)</f>
        <v>0</v>
      </c>
      <c r="H34" s="1344">
        <f>IFERROR(VLOOKUP($B34,'Sch C-3'!$C$8:$I$128,6,0),0)</f>
        <v>0</v>
      </c>
      <c r="I34" s="1344">
        <f>IFERROR(VLOOKUP($B34,'Sch C-3'!$C$8:$I$128,7,0),0)</f>
        <v>0</v>
      </c>
    </row>
    <row r="35" spans="1:9" ht="15" customHeight="1" x14ac:dyDescent="0.2">
      <c r="A35" s="263"/>
      <c r="B35" s="981"/>
      <c r="C35" s="264"/>
      <c r="D35" s="215">
        <f t="shared" si="4"/>
        <v>0</v>
      </c>
      <c r="E35" s="1344">
        <f>IFERROR(VLOOKUP($B35,'Sch C-3'!$C$8:$I$128,3,0),0)</f>
        <v>0</v>
      </c>
      <c r="F35" s="1344">
        <f>IFERROR(VLOOKUP($B35,'Sch C-3'!$C$8:$I$128,4,0),0)</f>
        <v>0</v>
      </c>
      <c r="G35" s="1344">
        <f>IFERROR(VLOOKUP($B35,'Sch C-3'!$C$8:$I$128,5,0),0)</f>
        <v>0</v>
      </c>
      <c r="H35" s="1344">
        <f>IFERROR(VLOOKUP($B35,'Sch C-3'!$C$8:$I$128,6,0),0)</f>
        <v>0</v>
      </c>
      <c r="I35" s="1344">
        <f>IFERROR(VLOOKUP($B35,'Sch C-3'!$C$8:$I$128,7,0),0)</f>
        <v>0</v>
      </c>
    </row>
    <row r="36" spans="1:9" ht="15" customHeight="1" x14ac:dyDescent="0.2">
      <c r="A36" s="263"/>
      <c r="B36" s="981"/>
      <c r="C36" s="264"/>
      <c r="D36" s="215">
        <f t="shared" si="4"/>
        <v>0</v>
      </c>
      <c r="E36" s="1344">
        <f>IFERROR(VLOOKUP($B36,'Sch C-3'!$C$8:$I$128,3,0),0)</f>
        <v>0</v>
      </c>
      <c r="F36" s="1344">
        <f>IFERROR(VLOOKUP($B36,'Sch C-3'!$C$8:$I$128,4,0),0)</f>
        <v>0</v>
      </c>
      <c r="G36" s="1344">
        <f>IFERROR(VLOOKUP($B36,'Sch C-3'!$C$8:$I$128,5,0),0)</f>
        <v>0</v>
      </c>
      <c r="H36" s="1344">
        <f>IFERROR(VLOOKUP($B36,'Sch C-3'!$C$8:$I$128,6,0),0)</f>
        <v>0</v>
      </c>
      <c r="I36" s="1344">
        <f>IFERROR(VLOOKUP($B36,'Sch C-3'!$C$8:$I$128,7,0),0)</f>
        <v>0</v>
      </c>
    </row>
    <row r="37" spans="1:9" ht="15" customHeight="1" x14ac:dyDescent="0.25">
      <c r="A37" s="239"/>
      <c r="B37" s="239"/>
      <c r="C37" s="239"/>
      <c r="D37" s="239"/>
      <c r="E37" s="239"/>
      <c r="F37" s="239"/>
      <c r="G37" s="239"/>
      <c r="H37" s="239"/>
      <c r="I37" s="239"/>
    </row>
    <row r="38" spans="1:9" ht="15" customHeight="1" x14ac:dyDescent="0.25">
      <c r="A38" s="239"/>
      <c r="B38" s="239"/>
      <c r="C38" s="239"/>
      <c r="D38" s="239"/>
      <c r="E38" s="239"/>
      <c r="F38" s="239"/>
      <c r="G38" s="239"/>
      <c r="H38" s="239"/>
      <c r="I38" s="239"/>
    </row>
    <row r="39" spans="1:9" ht="15" customHeight="1" x14ac:dyDescent="0.25">
      <c r="A39" s="265" t="s">
        <v>677</v>
      </c>
      <c r="B39" s="258"/>
      <c r="C39" s="258"/>
      <c r="D39" s="259"/>
      <c r="E39" s="259"/>
      <c r="F39" s="260"/>
      <c r="G39" s="258"/>
      <c r="H39" s="258"/>
      <c r="I39" s="261"/>
    </row>
    <row r="40" spans="1:9" ht="26.1" customHeight="1" x14ac:dyDescent="0.2">
      <c r="A40" s="7" t="s">
        <v>738</v>
      </c>
      <c r="B40" s="7" t="s">
        <v>725</v>
      </c>
      <c r="C40" s="7" t="s">
        <v>1412</v>
      </c>
      <c r="D40" s="222" t="s">
        <v>471</v>
      </c>
      <c r="E40" s="7" t="s">
        <v>472</v>
      </c>
      <c r="F40" s="7" t="s">
        <v>473</v>
      </c>
      <c r="G40" s="7" t="s">
        <v>474</v>
      </c>
      <c r="H40" s="7" t="s">
        <v>475</v>
      </c>
      <c r="I40" s="7" t="s">
        <v>476</v>
      </c>
    </row>
    <row r="41" spans="1:9" ht="15" customHeight="1" x14ac:dyDescent="0.25">
      <c r="A41" s="263"/>
      <c r="B41" s="266" t="s">
        <v>739</v>
      </c>
      <c r="C41" s="267"/>
      <c r="D41" s="252">
        <f t="shared" ref="D41:D63" si="5">SUM(E41:I41)</f>
        <v>0</v>
      </c>
      <c r="E41" s="268"/>
      <c r="F41" s="264"/>
      <c r="G41" s="264"/>
      <c r="H41" s="264"/>
      <c r="I41" s="269"/>
    </row>
    <row r="42" spans="1:9" ht="15" customHeight="1" x14ac:dyDescent="0.2">
      <c r="A42" s="263"/>
      <c r="B42" s="981"/>
      <c r="C42" s="264"/>
      <c r="D42" s="252">
        <f t="shared" si="5"/>
        <v>0</v>
      </c>
      <c r="E42" s="270">
        <f>IFERROR(VLOOKUP(B42,$B$17:$I$36,4,0)*C42,0)</f>
        <v>0</v>
      </c>
      <c r="F42" s="270">
        <f>IFERROR(VLOOKUP(B42,$B$17:$I$36,5,0)*C42,0)</f>
        <v>0</v>
      </c>
      <c r="G42" s="270">
        <f>IFERROR(VLOOKUP(B42,$B$17:$I$36,6,0)*C42,0)</f>
        <v>0</v>
      </c>
      <c r="H42" s="270">
        <f>IFERROR(VLOOKUP(B42,$B$17:$I$36,7,0)*C42,0)</f>
        <v>0</v>
      </c>
      <c r="I42" s="270">
        <f>IFERROR(VLOOKUP(B42,$B$17:$I$36,8,0)*C42,0)</f>
        <v>0</v>
      </c>
    </row>
    <row r="43" spans="1:9" ht="15" customHeight="1" x14ac:dyDescent="0.2">
      <c r="A43" s="263"/>
      <c r="B43" s="981"/>
      <c r="C43" s="264"/>
      <c r="D43" s="252">
        <f t="shared" si="5"/>
        <v>0</v>
      </c>
      <c r="E43" s="270">
        <f t="shared" ref="E43:E63" si="6">IFERROR(VLOOKUP(B43,$B$17:$I$36,4,0)*C43,0)</f>
        <v>0</v>
      </c>
      <c r="F43" s="270">
        <f t="shared" ref="F43:F63" si="7">IFERROR(VLOOKUP(B43,$B$17:$I$36,5,0)*C43,0)</f>
        <v>0</v>
      </c>
      <c r="G43" s="270">
        <f t="shared" ref="G43:G63" si="8">IFERROR(VLOOKUP(B43,$B$17:$I$36,6,0)*C43,0)</f>
        <v>0</v>
      </c>
      <c r="H43" s="270">
        <f t="shared" ref="H43:H63" si="9">IFERROR(VLOOKUP(B43,$B$17:$I$36,7,0)*C43,0)</f>
        <v>0</v>
      </c>
      <c r="I43" s="270">
        <f t="shared" ref="I43:I63" si="10">IFERROR(VLOOKUP(B43,$B$17:$I$36,8,0)*C43,0)</f>
        <v>0</v>
      </c>
    </row>
    <row r="44" spans="1:9" ht="15" customHeight="1" x14ac:dyDescent="0.2">
      <c r="A44" s="263"/>
      <c r="B44" s="981"/>
      <c r="C44" s="264"/>
      <c r="D44" s="252">
        <f t="shared" si="5"/>
        <v>0</v>
      </c>
      <c r="E44" s="270">
        <f t="shared" si="6"/>
        <v>0</v>
      </c>
      <c r="F44" s="270">
        <f t="shared" si="7"/>
        <v>0</v>
      </c>
      <c r="G44" s="270">
        <f t="shared" si="8"/>
        <v>0</v>
      </c>
      <c r="H44" s="270">
        <f t="shared" si="9"/>
        <v>0</v>
      </c>
      <c r="I44" s="270">
        <f t="shared" si="10"/>
        <v>0</v>
      </c>
    </row>
    <row r="45" spans="1:9" ht="15" customHeight="1" x14ac:dyDescent="0.2">
      <c r="A45" s="263"/>
      <c r="B45" s="981"/>
      <c r="C45" s="264"/>
      <c r="D45" s="252">
        <f t="shared" si="5"/>
        <v>0</v>
      </c>
      <c r="E45" s="270">
        <f t="shared" si="6"/>
        <v>0</v>
      </c>
      <c r="F45" s="270">
        <f t="shared" si="7"/>
        <v>0</v>
      </c>
      <c r="G45" s="270">
        <f t="shared" si="8"/>
        <v>0</v>
      </c>
      <c r="H45" s="270">
        <f t="shared" si="9"/>
        <v>0</v>
      </c>
      <c r="I45" s="270">
        <f t="shared" si="10"/>
        <v>0</v>
      </c>
    </row>
    <row r="46" spans="1:9" ht="15" customHeight="1" x14ac:dyDescent="0.2">
      <c r="A46" s="263"/>
      <c r="B46" s="981"/>
      <c r="C46" s="264"/>
      <c r="D46" s="252">
        <f t="shared" si="5"/>
        <v>0</v>
      </c>
      <c r="E46" s="270">
        <f t="shared" si="6"/>
        <v>0</v>
      </c>
      <c r="F46" s="270">
        <f t="shared" si="7"/>
        <v>0</v>
      </c>
      <c r="G46" s="270">
        <f t="shared" si="8"/>
        <v>0</v>
      </c>
      <c r="H46" s="270">
        <f t="shared" si="9"/>
        <v>0</v>
      </c>
      <c r="I46" s="270">
        <f t="shared" si="10"/>
        <v>0</v>
      </c>
    </row>
    <row r="47" spans="1:9" ht="15" customHeight="1" x14ac:dyDescent="0.2">
      <c r="A47" s="263"/>
      <c r="B47" s="981"/>
      <c r="C47" s="264"/>
      <c r="D47" s="252">
        <f t="shared" si="5"/>
        <v>0</v>
      </c>
      <c r="E47" s="270">
        <f t="shared" si="6"/>
        <v>0</v>
      </c>
      <c r="F47" s="270">
        <f t="shared" si="7"/>
        <v>0</v>
      </c>
      <c r="G47" s="270">
        <f t="shared" si="8"/>
        <v>0</v>
      </c>
      <c r="H47" s="270">
        <f t="shared" si="9"/>
        <v>0</v>
      </c>
      <c r="I47" s="270">
        <f t="shared" si="10"/>
        <v>0</v>
      </c>
    </row>
    <row r="48" spans="1:9" ht="15" customHeight="1" x14ac:dyDescent="0.2">
      <c r="A48" s="263"/>
      <c r="B48" s="981"/>
      <c r="C48" s="264"/>
      <c r="D48" s="252">
        <f t="shared" si="5"/>
        <v>0</v>
      </c>
      <c r="E48" s="270">
        <f t="shared" si="6"/>
        <v>0</v>
      </c>
      <c r="F48" s="270">
        <f t="shared" si="7"/>
        <v>0</v>
      </c>
      <c r="G48" s="270">
        <f t="shared" si="8"/>
        <v>0</v>
      </c>
      <c r="H48" s="270">
        <f t="shared" si="9"/>
        <v>0</v>
      </c>
      <c r="I48" s="270">
        <f t="shared" si="10"/>
        <v>0</v>
      </c>
    </row>
    <row r="49" spans="1:9" ht="15" customHeight="1" x14ac:dyDescent="0.2">
      <c r="A49" s="263"/>
      <c r="B49" s="981"/>
      <c r="C49" s="264"/>
      <c r="D49" s="252">
        <f t="shared" si="5"/>
        <v>0</v>
      </c>
      <c r="E49" s="270">
        <f t="shared" si="6"/>
        <v>0</v>
      </c>
      <c r="F49" s="270">
        <f t="shared" si="7"/>
        <v>0</v>
      </c>
      <c r="G49" s="270">
        <f t="shared" si="8"/>
        <v>0</v>
      </c>
      <c r="H49" s="270">
        <f t="shared" si="9"/>
        <v>0</v>
      </c>
      <c r="I49" s="270">
        <f t="shared" si="10"/>
        <v>0</v>
      </c>
    </row>
    <row r="50" spans="1:9" ht="15" customHeight="1" x14ac:dyDescent="0.2">
      <c r="A50" s="263"/>
      <c r="B50" s="981"/>
      <c r="C50" s="264"/>
      <c r="D50" s="252">
        <f t="shared" si="5"/>
        <v>0</v>
      </c>
      <c r="E50" s="270">
        <f t="shared" si="6"/>
        <v>0</v>
      </c>
      <c r="F50" s="270">
        <f t="shared" si="7"/>
        <v>0</v>
      </c>
      <c r="G50" s="270">
        <f t="shared" si="8"/>
        <v>0</v>
      </c>
      <c r="H50" s="270">
        <f t="shared" si="9"/>
        <v>0</v>
      </c>
      <c r="I50" s="270">
        <f t="shared" si="10"/>
        <v>0</v>
      </c>
    </row>
    <row r="51" spans="1:9" ht="15" customHeight="1" x14ac:dyDescent="0.2">
      <c r="A51" s="263"/>
      <c r="B51" s="981"/>
      <c r="C51" s="264"/>
      <c r="D51" s="252">
        <f t="shared" si="5"/>
        <v>0</v>
      </c>
      <c r="E51" s="270">
        <f t="shared" si="6"/>
        <v>0</v>
      </c>
      <c r="F51" s="270">
        <f t="shared" si="7"/>
        <v>0</v>
      </c>
      <c r="G51" s="270">
        <f t="shared" si="8"/>
        <v>0</v>
      </c>
      <c r="H51" s="270">
        <f t="shared" si="9"/>
        <v>0</v>
      </c>
      <c r="I51" s="270">
        <f t="shared" si="10"/>
        <v>0</v>
      </c>
    </row>
    <row r="52" spans="1:9" ht="15" customHeight="1" x14ac:dyDescent="0.2">
      <c r="A52" s="263"/>
      <c r="B52" s="981"/>
      <c r="C52" s="264"/>
      <c r="D52" s="252">
        <f t="shared" si="5"/>
        <v>0</v>
      </c>
      <c r="E52" s="270">
        <f t="shared" si="6"/>
        <v>0</v>
      </c>
      <c r="F52" s="270">
        <f t="shared" si="7"/>
        <v>0</v>
      </c>
      <c r="G52" s="270">
        <f t="shared" si="8"/>
        <v>0</v>
      </c>
      <c r="H52" s="270">
        <f t="shared" si="9"/>
        <v>0</v>
      </c>
      <c r="I52" s="270">
        <f t="shared" si="10"/>
        <v>0</v>
      </c>
    </row>
    <row r="53" spans="1:9" ht="15" customHeight="1" x14ac:dyDescent="0.2">
      <c r="A53" s="263"/>
      <c r="B53" s="981"/>
      <c r="C53" s="264"/>
      <c r="D53" s="252">
        <f t="shared" si="5"/>
        <v>0</v>
      </c>
      <c r="E53" s="270">
        <f t="shared" si="6"/>
        <v>0</v>
      </c>
      <c r="F53" s="270">
        <f t="shared" si="7"/>
        <v>0</v>
      </c>
      <c r="G53" s="270">
        <f t="shared" si="8"/>
        <v>0</v>
      </c>
      <c r="H53" s="270">
        <f t="shared" si="9"/>
        <v>0</v>
      </c>
      <c r="I53" s="270">
        <f t="shared" si="10"/>
        <v>0</v>
      </c>
    </row>
    <row r="54" spans="1:9" ht="15" customHeight="1" x14ac:dyDescent="0.2">
      <c r="A54" s="263"/>
      <c r="B54" s="981"/>
      <c r="C54" s="264"/>
      <c r="D54" s="252">
        <f t="shared" si="5"/>
        <v>0</v>
      </c>
      <c r="E54" s="270">
        <f t="shared" si="6"/>
        <v>0</v>
      </c>
      <c r="F54" s="270">
        <f t="shared" si="7"/>
        <v>0</v>
      </c>
      <c r="G54" s="270">
        <f t="shared" si="8"/>
        <v>0</v>
      </c>
      <c r="H54" s="270">
        <f t="shared" si="9"/>
        <v>0</v>
      </c>
      <c r="I54" s="270">
        <f t="shared" si="10"/>
        <v>0</v>
      </c>
    </row>
    <row r="55" spans="1:9" ht="15" customHeight="1" x14ac:dyDescent="0.2">
      <c r="A55" s="263"/>
      <c r="B55" s="981"/>
      <c r="C55" s="264"/>
      <c r="D55" s="252">
        <f t="shared" si="5"/>
        <v>0</v>
      </c>
      <c r="E55" s="270">
        <f t="shared" si="6"/>
        <v>0</v>
      </c>
      <c r="F55" s="270">
        <f t="shared" si="7"/>
        <v>0</v>
      </c>
      <c r="G55" s="270">
        <f t="shared" si="8"/>
        <v>0</v>
      </c>
      <c r="H55" s="270">
        <f t="shared" si="9"/>
        <v>0</v>
      </c>
      <c r="I55" s="270">
        <f t="shared" si="10"/>
        <v>0</v>
      </c>
    </row>
    <row r="56" spans="1:9" ht="15" customHeight="1" x14ac:dyDescent="0.2">
      <c r="A56" s="263"/>
      <c r="B56" s="981"/>
      <c r="C56" s="264"/>
      <c r="D56" s="252">
        <f t="shared" si="5"/>
        <v>0</v>
      </c>
      <c r="E56" s="270">
        <f t="shared" si="6"/>
        <v>0</v>
      </c>
      <c r="F56" s="270">
        <f t="shared" si="7"/>
        <v>0</v>
      </c>
      <c r="G56" s="270">
        <f t="shared" si="8"/>
        <v>0</v>
      </c>
      <c r="H56" s="270">
        <f t="shared" si="9"/>
        <v>0</v>
      </c>
      <c r="I56" s="270">
        <f t="shared" si="10"/>
        <v>0</v>
      </c>
    </row>
    <row r="57" spans="1:9" ht="15" customHeight="1" x14ac:dyDescent="0.2">
      <c r="A57" s="263"/>
      <c r="B57" s="981"/>
      <c r="C57" s="264"/>
      <c r="D57" s="252">
        <f t="shared" si="5"/>
        <v>0</v>
      </c>
      <c r="E57" s="270">
        <f t="shared" si="6"/>
        <v>0</v>
      </c>
      <c r="F57" s="270">
        <f t="shared" si="7"/>
        <v>0</v>
      </c>
      <c r="G57" s="270">
        <f t="shared" si="8"/>
        <v>0</v>
      </c>
      <c r="H57" s="270">
        <f t="shared" si="9"/>
        <v>0</v>
      </c>
      <c r="I57" s="270">
        <f t="shared" si="10"/>
        <v>0</v>
      </c>
    </row>
    <row r="58" spans="1:9" ht="15" customHeight="1" x14ac:dyDescent="0.2">
      <c r="A58" s="263"/>
      <c r="B58" s="981"/>
      <c r="C58" s="264"/>
      <c r="D58" s="252">
        <f t="shared" si="5"/>
        <v>0</v>
      </c>
      <c r="E58" s="270">
        <f t="shared" si="6"/>
        <v>0</v>
      </c>
      <c r="F58" s="270">
        <f t="shared" si="7"/>
        <v>0</v>
      </c>
      <c r="G58" s="270">
        <f t="shared" si="8"/>
        <v>0</v>
      </c>
      <c r="H58" s="270">
        <f t="shared" si="9"/>
        <v>0</v>
      </c>
      <c r="I58" s="270">
        <f t="shared" si="10"/>
        <v>0</v>
      </c>
    </row>
    <row r="59" spans="1:9" ht="15" customHeight="1" x14ac:dyDescent="0.2">
      <c r="A59" s="263"/>
      <c r="B59" s="981"/>
      <c r="C59" s="264"/>
      <c r="D59" s="252">
        <f t="shared" si="5"/>
        <v>0</v>
      </c>
      <c r="E59" s="270">
        <f t="shared" si="6"/>
        <v>0</v>
      </c>
      <c r="F59" s="270">
        <f t="shared" si="7"/>
        <v>0</v>
      </c>
      <c r="G59" s="270">
        <f t="shared" si="8"/>
        <v>0</v>
      </c>
      <c r="H59" s="270">
        <f t="shared" si="9"/>
        <v>0</v>
      </c>
      <c r="I59" s="270">
        <f t="shared" si="10"/>
        <v>0</v>
      </c>
    </row>
    <row r="60" spans="1:9" ht="15" customHeight="1" x14ac:dyDescent="0.2">
      <c r="A60" s="263"/>
      <c r="B60" s="981"/>
      <c r="C60" s="264"/>
      <c r="D60" s="252">
        <f t="shared" si="5"/>
        <v>0</v>
      </c>
      <c r="E60" s="270">
        <f t="shared" si="6"/>
        <v>0</v>
      </c>
      <c r="F60" s="270">
        <f t="shared" si="7"/>
        <v>0</v>
      </c>
      <c r="G60" s="270">
        <f t="shared" si="8"/>
        <v>0</v>
      </c>
      <c r="H60" s="270">
        <f t="shared" si="9"/>
        <v>0</v>
      </c>
      <c r="I60" s="270">
        <f t="shared" si="10"/>
        <v>0</v>
      </c>
    </row>
    <row r="61" spans="1:9" ht="15" customHeight="1" x14ac:dyDescent="0.2">
      <c r="A61" s="263"/>
      <c r="B61" s="981"/>
      <c r="C61" s="264"/>
      <c r="D61" s="252">
        <f t="shared" si="5"/>
        <v>0</v>
      </c>
      <c r="E61" s="270">
        <f t="shared" si="6"/>
        <v>0</v>
      </c>
      <c r="F61" s="270">
        <f t="shared" si="7"/>
        <v>0</v>
      </c>
      <c r="G61" s="270">
        <f t="shared" si="8"/>
        <v>0</v>
      </c>
      <c r="H61" s="270">
        <f t="shared" si="9"/>
        <v>0</v>
      </c>
      <c r="I61" s="270">
        <f t="shared" si="10"/>
        <v>0</v>
      </c>
    </row>
    <row r="62" spans="1:9" ht="15" customHeight="1" x14ac:dyDescent="0.2">
      <c r="A62" s="263"/>
      <c r="B62" s="981"/>
      <c r="C62" s="264"/>
      <c r="D62" s="252">
        <f t="shared" si="5"/>
        <v>0</v>
      </c>
      <c r="E62" s="270">
        <f t="shared" si="6"/>
        <v>0</v>
      </c>
      <c r="F62" s="270">
        <f t="shared" si="7"/>
        <v>0</v>
      </c>
      <c r="G62" s="270">
        <f t="shared" si="8"/>
        <v>0</v>
      </c>
      <c r="H62" s="270">
        <f t="shared" si="9"/>
        <v>0</v>
      </c>
      <c r="I62" s="270">
        <f t="shared" si="10"/>
        <v>0</v>
      </c>
    </row>
    <row r="63" spans="1:9" ht="15" customHeight="1" x14ac:dyDescent="0.2">
      <c r="A63" s="263"/>
      <c r="B63" s="981"/>
      <c r="C63" s="264"/>
      <c r="D63" s="252">
        <f t="shared" si="5"/>
        <v>0</v>
      </c>
      <c r="E63" s="270">
        <f t="shared" si="6"/>
        <v>0</v>
      </c>
      <c r="F63" s="270">
        <f t="shared" si="7"/>
        <v>0</v>
      </c>
      <c r="G63" s="270">
        <f t="shared" si="8"/>
        <v>0</v>
      </c>
      <c r="H63" s="270">
        <f t="shared" si="9"/>
        <v>0</v>
      </c>
      <c r="I63" s="270">
        <f t="shared" si="10"/>
        <v>0</v>
      </c>
    </row>
    <row r="64" spans="1:9" ht="15" customHeight="1" thickBot="1" x14ac:dyDescent="0.3">
      <c r="A64" s="271" t="s">
        <v>751</v>
      </c>
      <c r="B64" s="272"/>
      <c r="C64" s="272"/>
      <c r="D64" s="273">
        <f>SUM(D41:D63)</f>
        <v>0</v>
      </c>
      <c r="E64" s="273">
        <f t="shared" ref="E64:I64" si="11">SUM(E41:E63)</f>
        <v>0</v>
      </c>
      <c r="F64" s="273">
        <f t="shared" si="11"/>
        <v>0</v>
      </c>
      <c r="G64" s="273">
        <f t="shared" si="11"/>
        <v>0</v>
      </c>
      <c r="H64" s="273">
        <f t="shared" si="11"/>
        <v>0</v>
      </c>
      <c r="I64" s="273">
        <f t="shared" si="11"/>
        <v>0</v>
      </c>
    </row>
    <row r="65" spans="1:9" ht="15" customHeight="1" thickTop="1" x14ac:dyDescent="0.25">
      <c r="A65" s="239"/>
      <c r="B65" s="239"/>
      <c r="C65" s="239"/>
      <c r="D65" s="239"/>
      <c r="E65" s="239"/>
      <c r="F65" s="239"/>
      <c r="G65" s="239"/>
      <c r="H65" s="239"/>
      <c r="I65" s="239"/>
    </row>
    <row r="66" spans="1:9" ht="15" customHeight="1" x14ac:dyDescent="0.25">
      <c r="A66" s="239"/>
      <c r="B66" s="239"/>
      <c r="C66" s="239"/>
      <c r="D66" s="239"/>
      <c r="E66" s="239"/>
      <c r="F66" s="239"/>
      <c r="G66" s="239"/>
      <c r="H66" s="239"/>
      <c r="I66" s="239"/>
    </row>
    <row r="67" spans="1:9" ht="15" customHeight="1" x14ac:dyDescent="0.25">
      <c r="A67" s="265" t="s">
        <v>34</v>
      </c>
      <c r="B67" s="258"/>
      <c r="C67" s="258"/>
      <c r="D67" s="259"/>
      <c r="E67" s="259"/>
      <c r="F67" s="260"/>
      <c r="G67" s="258"/>
      <c r="H67" s="258"/>
      <c r="I67" s="261"/>
    </row>
    <row r="68" spans="1:9" ht="26.1" customHeight="1" x14ac:dyDescent="0.2">
      <c r="A68" s="7" t="s">
        <v>738</v>
      </c>
      <c r="B68" s="7" t="s">
        <v>725</v>
      </c>
      <c r="C68" s="7" t="s">
        <v>1412</v>
      </c>
      <c r="D68" s="222" t="s">
        <v>471</v>
      </c>
      <c r="E68" s="7" t="s">
        <v>472</v>
      </c>
      <c r="F68" s="7" t="s">
        <v>473</v>
      </c>
      <c r="G68" s="7" t="s">
        <v>474</v>
      </c>
      <c r="H68" s="7" t="s">
        <v>475</v>
      </c>
      <c r="I68" s="7" t="s">
        <v>476</v>
      </c>
    </row>
    <row r="69" spans="1:9" ht="15" customHeight="1" x14ac:dyDescent="0.25">
      <c r="A69" s="263"/>
      <c r="B69" s="266" t="s">
        <v>739</v>
      </c>
      <c r="C69" s="267"/>
      <c r="D69" s="252">
        <f t="shared" ref="D69:D76" si="12">SUM(E69:I69)</f>
        <v>0</v>
      </c>
      <c r="E69" s="268"/>
      <c r="F69" s="264"/>
      <c r="G69" s="264"/>
      <c r="H69" s="264"/>
      <c r="I69" s="269"/>
    </row>
    <row r="70" spans="1:9" ht="15" customHeight="1" x14ac:dyDescent="0.2">
      <c r="A70" s="263"/>
      <c r="B70" s="981"/>
      <c r="C70" s="264"/>
      <c r="D70" s="252">
        <f t="shared" si="12"/>
        <v>0</v>
      </c>
      <c r="E70" s="270">
        <f t="shared" ref="E70:E76" si="13">IFERROR(VLOOKUP(B70,$B$17:$I$36,4,0)*C70,0)</f>
        <v>0</v>
      </c>
      <c r="F70" s="270">
        <f t="shared" ref="F70:F76" si="14">IFERROR(VLOOKUP(B70,$B$17:$I$36,5,0)*C70,0)</f>
        <v>0</v>
      </c>
      <c r="G70" s="270">
        <f t="shared" ref="G70:G76" si="15">IFERROR(VLOOKUP(B70,$B$17:$I$36,6,0)*C70,0)</f>
        <v>0</v>
      </c>
      <c r="H70" s="270">
        <f t="shared" ref="H70:H76" si="16">IFERROR(VLOOKUP(B70,$B$17:$I$36,7,0)*C70,0)</f>
        <v>0</v>
      </c>
      <c r="I70" s="270">
        <f t="shared" ref="I70:I76" si="17">IFERROR(VLOOKUP(B70,$B$17:$I$36,8,0)*C70,0)</f>
        <v>0</v>
      </c>
    </row>
    <row r="71" spans="1:9" ht="15" customHeight="1" x14ac:dyDescent="0.2">
      <c r="A71" s="263"/>
      <c r="B71" s="981"/>
      <c r="C71" s="264"/>
      <c r="D71" s="252">
        <f t="shared" si="12"/>
        <v>0</v>
      </c>
      <c r="E71" s="270">
        <f t="shared" si="13"/>
        <v>0</v>
      </c>
      <c r="F71" s="270">
        <f t="shared" si="14"/>
        <v>0</v>
      </c>
      <c r="G71" s="270">
        <f t="shared" si="15"/>
        <v>0</v>
      </c>
      <c r="H71" s="270">
        <f t="shared" si="16"/>
        <v>0</v>
      </c>
      <c r="I71" s="270">
        <f t="shared" si="17"/>
        <v>0</v>
      </c>
    </row>
    <row r="72" spans="1:9" ht="15" customHeight="1" x14ac:dyDescent="0.2">
      <c r="A72" s="263"/>
      <c r="B72" s="981"/>
      <c r="C72" s="264"/>
      <c r="D72" s="252">
        <f t="shared" si="12"/>
        <v>0</v>
      </c>
      <c r="E72" s="270">
        <f t="shared" si="13"/>
        <v>0</v>
      </c>
      <c r="F72" s="270">
        <f t="shared" si="14"/>
        <v>0</v>
      </c>
      <c r="G72" s="270">
        <f t="shared" si="15"/>
        <v>0</v>
      </c>
      <c r="H72" s="270">
        <f t="shared" si="16"/>
        <v>0</v>
      </c>
      <c r="I72" s="270">
        <f t="shared" si="17"/>
        <v>0</v>
      </c>
    </row>
    <row r="73" spans="1:9" ht="15" customHeight="1" x14ac:dyDescent="0.2">
      <c r="A73" s="263"/>
      <c r="B73" s="981"/>
      <c r="C73" s="264"/>
      <c r="D73" s="252">
        <f t="shared" si="12"/>
        <v>0</v>
      </c>
      <c r="E73" s="270">
        <f t="shared" si="13"/>
        <v>0</v>
      </c>
      <c r="F73" s="270">
        <f t="shared" si="14"/>
        <v>0</v>
      </c>
      <c r="G73" s="270">
        <f t="shared" si="15"/>
        <v>0</v>
      </c>
      <c r="H73" s="270">
        <f t="shared" si="16"/>
        <v>0</v>
      </c>
      <c r="I73" s="270">
        <f t="shared" si="17"/>
        <v>0</v>
      </c>
    </row>
    <row r="74" spans="1:9" ht="15" customHeight="1" x14ac:dyDescent="0.2">
      <c r="A74" s="263"/>
      <c r="B74" s="981"/>
      <c r="C74" s="264"/>
      <c r="D74" s="252">
        <f t="shared" si="12"/>
        <v>0</v>
      </c>
      <c r="E74" s="270">
        <f t="shared" si="13"/>
        <v>0</v>
      </c>
      <c r="F74" s="270">
        <f t="shared" si="14"/>
        <v>0</v>
      </c>
      <c r="G74" s="270">
        <f t="shared" si="15"/>
        <v>0</v>
      </c>
      <c r="H74" s="270">
        <f t="shared" si="16"/>
        <v>0</v>
      </c>
      <c r="I74" s="270">
        <f t="shared" si="17"/>
        <v>0</v>
      </c>
    </row>
    <row r="75" spans="1:9" ht="15" customHeight="1" x14ac:dyDescent="0.2">
      <c r="A75" s="263"/>
      <c r="B75" s="981"/>
      <c r="C75" s="264"/>
      <c r="D75" s="252">
        <f t="shared" si="12"/>
        <v>0</v>
      </c>
      <c r="E75" s="270">
        <f t="shared" si="13"/>
        <v>0</v>
      </c>
      <c r="F75" s="270">
        <f t="shared" si="14"/>
        <v>0</v>
      </c>
      <c r="G75" s="270">
        <f t="shared" si="15"/>
        <v>0</v>
      </c>
      <c r="H75" s="270">
        <f t="shared" si="16"/>
        <v>0</v>
      </c>
      <c r="I75" s="270">
        <f t="shared" si="17"/>
        <v>0</v>
      </c>
    </row>
    <row r="76" spans="1:9" ht="15" customHeight="1" x14ac:dyDescent="0.2">
      <c r="A76" s="263"/>
      <c r="B76" s="981"/>
      <c r="C76" s="264"/>
      <c r="D76" s="252">
        <f t="shared" si="12"/>
        <v>0</v>
      </c>
      <c r="E76" s="270">
        <f t="shared" si="13"/>
        <v>0</v>
      </c>
      <c r="F76" s="270">
        <f t="shared" si="14"/>
        <v>0</v>
      </c>
      <c r="G76" s="270">
        <f t="shared" si="15"/>
        <v>0</v>
      </c>
      <c r="H76" s="270">
        <f t="shared" si="16"/>
        <v>0</v>
      </c>
      <c r="I76" s="270">
        <f t="shared" si="17"/>
        <v>0</v>
      </c>
    </row>
    <row r="77" spans="1:9" ht="15" customHeight="1" thickBot="1" x14ac:dyDescent="0.3">
      <c r="A77" s="271" t="s">
        <v>752</v>
      </c>
      <c r="B77" s="272"/>
      <c r="C77" s="272"/>
      <c r="D77" s="273">
        <f t="shared" ref="D77:I77" si="18">SUM(D69:D76)</f>
        <v>0</v>
      </c>
      <c r="E77" s="273">
        <f t="shared" si="18"/>
        <v>0</v>
      </c>
      <c r="F77" s="273">
        <f t="shared" si="18"/>
        <v>0</v>
      </c>
      <c r="G77" s="273">
        <f t="shared" si="18"/>
        <v>0</v>
      </c>
      <c r="H77" s="273">
        <f t="shared" si="18"/>
        <v>0</v>
      </c>
      <c r="I77" s="273">
        <f t="shared" si="18"/>
        <v>0</v>
      </c>
    </row>
    <row r="78" spans="1:9" ht="15" customHeight="1" thickTop="1" x14ac:dyDescent="0.25">
      <c r="A78" s="239"/>
      <c r="B78" s="239"/>
      <c r="C78" s="239"/>
      <c r="D78" s="239"/>
      <c r="E78" s="239"/>
      <c r="F78" s="239"/>
      <c r="G78" s="239"/>
      <c r="H78" s="239"/>
      <c r="I78" s="239"/>
    </row>
    <row r="79" spans="1:9" ht="15" customHeight="1" x14ac:dyDescent="0.25">
      <c r="A79" s="239"/>
      <c r="B79" s="239"/>
      <c r="C79" s="239"/>
      <c r="D79" s="239"/>
      <c r="E79" s="239"/>
      <c r="F79" s="239"/>
      <c r="G79" s="239"/>
      <c r="H79" s="239"/>
      <c r="I79" s="239"/>
    </row>
    <row r="80" spans="1:9" ht="15" customHeight="1" x14ac:dyDescent="0.25">
      <c r="A80" s="265" t="s">
        <v>692</v>
      </c>
      <c r="B80" s="258"/>
      <c r="C80" s="258"/>
      <c r="D80" s="258"/>
      <c r="E80" s="259"/>
      <c r="F80" s="260"/>
      <c r="G80" s="258"/>
      <c r="H80" s="258"/>
      <c r="I80" s="275"/>
    </row>
    <row r="81" spans="1:9" ht="26.1" customHeight="1" x14ac:dyDescent="0.2">
      <c r="A81" s="7" t="s">
        <v>738</v>
      </c>
      <c r="B81" s="7" t="s">
        <v>725</v>
      </c>
      <c r="C81" s="7" t="s">
        <v>1412</v>
      </c>
      <c r="D81" s="222" t="s">
        <v>471</v>
      </c>
      <c r="E81" s="7" t="s">
        <v>472</v>
      </c>
      <c r="F81" s="7" t="s">
        <v>473</v>
      </c>
      <c r="G81" s="7" t="s">
        <v>474</v>
      </c>
      <c r="H81" s="7" t="s">
        <v>475</v>
      </c>
      <c r="I81" s="7" t="s">
        <v>476</v>
      </c>
    </row>
    <row r="82" spans="1:9" ht="15" customHeight="1" x14ac:dyDescent="0.25">
      <c r="A82" s="263"/>
      <c r="B82" s="266" t="s">
        <v>739</v>
      </c>
      <c r="C82" s="267"/>
      <c r="D82" s="252">
        <f t="shared" ref="D82:D92" si="19">SUM(E82:I82)</f>
        <v>0</v>
      </c>
      <c r="E82" s="268"/>
      <c r="F82" s="264"/>
      <c r="G82" s="264"/>
      <c r="H82" s="264"/>
      <c r="I82" s="269"/>
    </row>
    <row r="83" spans="1:9" ht="15" customHeight="1" x14ac:dyDescent="0.2">
      <c r="A83" s="263"/>
      <c r="B83" s="981"/>
      <c r="C83" s="264"/>
      <c r="D83" s="252">
        <f t="shared" si="19"/>
        <v>0</v>
      </c>
      <c r="E83" s="270">
        <f t="shared" ref="E83:E92" si="20">IFERROR(VLOOKUP(B83,$B$17:$I$36,4,0)*C83,0)</f>
        <v>0</v>
      </c>
      <c r="F83" s="270">
        <f t="shared" ref="F83:F92" si="21">IFERROR(VLOOKUP(B83,$B$17:$I$36,5,0)*C83,0)</f>
        <v>0</v>
      </c>
      <c r="G83" s="270">
        <f t="shared" ref="G83:G92" si="22">IFERROR(VLOOKUP(B83,$B$17:$I$36,6,0)*C83,0)</f>
        <v>0</v>
      </c>
      <c r="H83" s="270">
        <f t="shared" ref="H83:H92" si="23">IFERROR(VLOOKUP(B83,$B$17:$I$36,7,0)*C83,0)</f>
        <v>0</v>
      </c>
      <c r="I83" s="270">
        <f t="shared" ref="I83:I92" si="24">IFERROR(VLOOKUP(B83,$B$17:$I$36,8,0)*C83,0)</f>
        <v>0</v>
      </c>
    </row>
    <row r="84" spans="1:9" ht="15" customHeight="1" x14ac:dyDescent="0.2">
      <c r="A84" s="263"/>
      <c r="B84" s="981"/>
      <c r="C84" s="264"/>
      <c r="D84" s="252">
        <f t="shared" si="19"/>
        <v>0</v>
      </c>
      <c r="E84" s="270">
        <f t="shared" si="20"/>
        <v>0</v>
      </c>
      <c r="F84" s="270">
        <f t="shared" si="21"/>
        <v>0</v>
      </c>
      <c r="G84" s="270">
        <f t="shared" si="22"/>
        <v>0</v>
      </c>
      <c r="H84" s="270">
        <f t="shared" si="23"/>
        <v>0</v>
      </c>
      <c r="I84" s="270">
        <f t="shared" si="24"/>
        <v>0</v>
      </c>
    </row>
    <row r="85" spans="1:9" ht="15" customHeight="1" x14ac:dyDescent="0.2">
      <c r="A85" s="1015"/>
      <c r="B85" s="981"/>
      <c r="C85" s="1016"/>
      <c r="D85" s="252">
        <f t="shared" ref="D85:D87" si="25">SUM(E85:I85)</f>
        <v>0</v>
      </c>
      <c r="E85" s="270">
        <f t="shared" ref="E85:E87" si="26">IFERROR(VLOOKUP(B85,$B$17:$I$36,4,0)*C85,0)</f>
        <v>0</v>
      </c>
      <c r="F85" s="270">
        <f t="shared" ref="F85:F87" si="27">IFERROR(VLOOKUP(B85,$B$17:$I$36,5,0)*C85,0)</f>
        <v>0</v>
      </c>
      <c r="G85" s="270">
        <f t="shared" ref="G85:G87" si="28">IFERROR(VLOOKUP(B85,$B$17:$I$36,6,0)*C85,0)</f>
        <v>0</v>
      </c>
      <c r="H85" s="270">
        <f t="shared" ref="H85:H87" si="29">IFERROR(VLOOKUP(B85,$B$17:$I$36,7,0)*C85,0)</f>
        <v>0</v>
      </c>
      <c r="I85" s="270">
        <f t="shared" ref="I85:I87" si="30">IFERROR(VLOOKUP(B85,$B$17:$I$36,8,0)*C85,0)</f>
        <v>0</v>
      </c>
    </row>
    <row r="86" spans="1:9" ht="15" customHeight="1" x14ac:dyDescent="0.2">
      <c r="A86" s="1015"/>
      <c r="B86" s="981"/>
      <c r="C86" s="1016"/>
      <c r="D86" s="252">
        <f t="shared" si="25"/>
        <v>0</v>
      </c>
      <c r="E86" s="270">
        <f t="shared" si="26"/>
        <v>0</v>
      </c>
      <c r="F86" s="270">
        <f t="shared" si="27"/>
        <v>0</v>
      </c>
      <c r="G86" s="270">
        <f t="shared" si="28"/>
        <v>0</v>
      </c>
      <c r="H86" s="270">
        <f t="shared" si="29"/>
        <v>0</v>
      </c>
      <c r="I86" s="270">
        <f t="shared" si="30"/>
        <v>0</v>
      </c>
    </row>
    <row r="87" spans="1:9" ht="15" customHeight="1" x14ac:dyDescent="0.2">
      <c r="A87" s="1015"/>
      <c r="B87" s="981"/>
      <c r="C87" s="1016"/>
      <c r="D87" s="252">
        <f t="shared" si="25"/>
        <v>0</v>
      </c>
      <c r="E87" s="270">
        <f t="shared" si="26"/>
        <v>0</v>
      </c>
      <c r="F87" s="270">
        <f t="shared" si="27"/>
        <v>0</v>
      </c>
      <c r="G87" s="270">
        <f t="shared" si="28"/>
        <v>0</v>
      </c>
      <c r="H87" s="270">
        <f t="shared" si="29"/>
        <v>0</v>
      </c>
      <c r="I87" s="270">
        <f t="shared" si="30"/>
        <v>0</v>
      </c>
    </row>
    <row r="88" spans="1:9" ht="15" customHeight="1" x14ac:dyDescent="0.2">
      <c r="A88" s="263"/>
      <c r="B88" s="981"/>
      <c r="C88" s="264"/>
      <c r="D88" s="252">
        <f t="shared" si="19"/>
        <v>0</v>
      </c>
      <c r="E88" s="270">
        <f t="shared" si="20"/>
        <v>0</v>
      </c>
      <c r="F88" s="270">
        <f t="shared" si="21"/>
        <v>0</v>
      </c>
      <c r="G88" s="270">
        <f t="shared" si="22"/>
        <v>0</v>
      </c>
      <c r="H88" s="270">
        <f t="shared" si="23"/>
        <v>0</v>
      </c>
      <c r="I88" s="270">
        <f t="shared" si="24"/>
        <v>0</v>
      </c>
    </row>
    <row r="89" spans="1:9" ht="15" customHeight="1" x14ac:dyDescent="0.2">
      <c r="A89" s="263"/>
      <c r="B89" s="981"/>
      <c r="C89" s="264"/>
      <c r="D89" s="252">
        <f t="shared" si="19"/>
        <v>0</v>
      </c>
      <c r="E89" s="270">
        <f t="shared" si="20"/>
        <v>0</v>
      </c>
      <c r="F89" s="270">
        <f t="shared" si="21"/>
        <v>0</v>
      </c>
      <c r="G89" s="270">
        <f t="shared" si="22"/>
        <v>0</v>
      </c>
      <c r="H89" s="270">
        <f t="shared" si="23"/>
        <v>0</v>
      </c>
      <c r="I89" s="270">
        <f t="shared" si="24"/>
        <v>0</v>
      </c>
    </row>
    <row r="90" spans="1:9" ht="15" customHeight="1" x14ac:dyDescent="0.2">
      <c r="A90" s="263"/>
      <c r="B90" s="981"/>
      <c r="C90" s="264"/>
      <c r="D90" s="252">
        <f t="shared" si="19"/>
        <v>0</v>
      </c>
      <c r="E90" s="270">
        <f t="shared" si="20"/>
        <v>0</v>
      </c>
      <c r="F90" s="270">
        <f t="shared" si="21"/>
        <v>0</v>
      </c>
      <c r="G90" s="270">
        <f t="shared" si="22"/>
        <v>0</v>
      </c>
      <c r="H90" s="270">
        <f t="shared" si="23"/>
        <v>0</v>
      </c>
      <c r="I90" s="270">
        <f t="shared" si="24"/>
        <v>0</v>
      </c>
    </row>
    <row r="91" spans="1:9" ht="15" customHeight="1" x14ac:dyDescent="0.2">
      <c r="A91" s="263"/>
      <c r="B91" s="981"/>
      <c r="C91" s="264"/>
      <c r="D91" s="252">
        <f t="shared" si="19"/>
        <v>0</v>
      </c>
      <c r="E91" s="270">
        <f t="shared" si="20"/>
        <v>0</v>
      </c>
      <c r="F91" s="270">
        <f t="shared" si="21"/>
        <v>0</v>
      </c>
      <c r="G91" s="270">
        <f t="shared" si="22"/>
        <v>0</v>
      </c>
      <c r="H91" s="270">
        <f t="shared" si="23"/>
        <v>0</v>
      </c>
      <c r="I91" s="270">
        <f t="shared" si="24"/>
        <v>0</v>
      </c>
    </row>
    <row r="92" spans="1:9" ht="15" customHeight="1" x14ac:dyDescent="0.2">
      <c r="A92" s="263"/>
      <c r="B92" s="981"/>
      <c r="C92" s="264"/>
      <c r="D92" s="252">
        <f t="shared" si="19"/>
        <v>0</v>
      </c>
      <c r="E92" s="270">
        <f t="shared" si="20"/>
        <v>0</v>
      </c>
      <c r="F92" s="270">
        <f t="shared" si="21"/>
        <v>0</v>
      </c>
      <c r="G92" s="270">
        <f t="shared" si="22"/>
        <v>0</v>
      </c>
      <c r="H92" s="270">
        <f t="shared" si="23"/>
        <v>0</v>
      </c>
      <c r="I92" s="270">
        <f t="shared" si="24"/>
        <v>0</v>
      </c>
    </row>
    <row r="93" spans="1:9" ht="15" customHeight="1" thickBot="1" x14ac:dyDescent="0.3">
      <c r="A93" s="271" t="s">
        <v>758</v>
      </c>
      <c r="B93" s="272"/>
      <c r="C93" s="272"/>
      <c r="D93" s="273">
        <f t="shared" ref="D93:I93" si="31">SUM(D82:D92)</f>
        <v>0</v>
      </c>
      <c r="E93" s="273">
        <f t="shared" si="31"/>
        <v>0</v>
      </c>
      <c r="F93" s="273">
        <f t="shared" si="31"/>
        <v>0</v>
      </c>
      <c r="G93" s="273">
        <f t="shared" si="31"/>
        <v>0</v>
      </c>
      <c r="H93" s="273">
        <f t="shared" si="31"/>
        <v>0</v>
      </c>
      <c r="I93" s="273">
        <f t="shared" si="31"/>
        <v>0</v>
      </c>
    </row>
    <row r="94" spans="1:9" ht="15" customHeight="1" thickTop="1" x14ac:dyDescent="0.25">
      <c r="A94" s="239"/>
      <c r="B94" s="239"/>
      <c r="C94" s="239"/>
      <c r="D94" s="239"/>
      <c r="E94" s="239"/>
      <c r="F94" s="239"/>
      <c r="G94" s="239"/>
      <c r="H94" s="239"/>
      <c r="I94" s="239"/>
    </row>
    <row r="95" spans="1:9" ht="15" customHeight="1" x14ac:dyDescent="0.25">
      <c r="A95" s="239"/>
      <c r="B95" s="239"/>
      <c r="C95" s="239"/>
      <c r="D95" s="239"/>
      <c r="E95" s="239"/>
      <c r="F95" s="239"/>
      <c r="G95" s="239"/>
      <c r="H95" s="239"/>
      <c r="I95" s="239"/>
    </row>
    <row r="96" spans="1:9" ht="15" customHeight="1" x14ac:dyDescent="0.25">
      <c r="A96" s="265" t="s">
        <v>678</v>
      </c>
      <c r="B96" s="258"/>
      <c r="C96" s="258"/>
      <c r="D96" s="259"/>
      <c r="E96" s="259"/>
      <c r="F96" s="260"/>
      <c r="G96" s="258"/>
      <c r="H96" s="258"/>
      <c r="I96" s="275"/>
    </row>
    <row r="97" spans="1:9" ht="26.1" customHeight="1" x14ac:dyDescent="0.2">
      <c r="A97" s="7" t="s">
        <v>738</v>
      </c>
      <c r="B97" s="7" t="s">
        <v>725</v>
      </c>
      <c r="C97" s="7" t="s">
        <v>1412</v>
      </c>
      <c r="D97" s="222" t="s">
        <v>471</v>
      </c>
      <c r="E97" s="7" t="s">
        <v>472</v>
      </c>
      <c r="F97" s="7" t="s">
        <v>473</v>
      </c>
      <c r="G97" s="7" t="s">
        <v>474</v>
      </c>
      <c r="H97" s="7" t="s">
        <v>475</v>
      </c>
      <c r="I97" s="7" t="s">
        <v>476</v>
      </c>
    </row>
    <row r="98" spans="1:9" ht="15" customHeight="1" x14ac:dyDescent="0.25">
      <c r="A98" s="263"/>
      <c r="B98" s="266" t="s">
        <v>739</v>
      </c>
      <c r="C98" s="267"/>
      <c r="D98" s="252">
        <f t="shared" ref="D98:D115" si="32">SUM(E98:I98)</f>
        <v>0</v>
      </c>
      <c r="E98" s="268"/>
      <c r="F98" s="264"/>
      <c r="G98" s="264"/>
      <c r="H98" s="264"/>
      <c r="I98" s="269"/>
    </row>
    <row r="99" spans="1:9" ht="15" customHeight="1" x14ac:dyDescent="0.2">
      <c r="A99" s="263"/>
      <c r="B99" s="981"/>
      <c r="C99" s="264"/>
      <c r="D99" s="252">
        <f t="shared" si="32"/>
        <v>0</v>
      </c>
      <c r="E99" s="270">
        <f t="shared" ref="E99:E115" si="33">IFERROR(VLOOKUP(B99,$B$17:$I$36,4,0)*C99,0)</f>
        <v>0</v>
      </c>
      <c r="F99" s="270">
        <f t="shared" ref="F99:F115" si="34">IFERROR(VLOOKUP(B99,$B$17:$I$36,5,0)*C99,0)</f>
        <v>0</v>
      </c>
      <c r="G99" s="270">
        <f t="shared" ref="G99:G115" si="35">IFERROR(VLOOKUP(B99,$B$17:$I$36,6,0)*C99,0)</f>
        <v>0</v>
      </c>
      <c r="H99" s="270">
        <f t="shared" ref="H99:H115" si="36">IFERROR(VLOOKUP(B99,$B$17:$I$36,7,0)*C99,0)</f>
        <v>0</v>
      </c>
      <c r="I99" s="270">
        <f t="shared" ref="I99:I115" si="37">IFERROR(VLOOKUP(B99,$B$17:$I$36,8,0)*C99,0)</f>
        <v>0</v>
      </c>
    </row>
    <row r="100" spans="1:9" ht="15" customHeight="1" x14ac:dyDescent="0.2">
      <c r="A100" s="1015"/>
      <c r="B100" s="981"/>
      <c r="C100" s="1016"/>
      <c r="D100" s="252">
        <f t="shared" ref="D100:D114" si="38">SUM(E100:I100)</f>
        <v>0</v>
      </c>
      <c r="E100" s="270">
        <f t="shared" ref="E100:E114" si="39">IFERROR(VLOOKUP(B100,$B$17:$I$36,4,0)*C100,0)</f>
        <v>0</v>
      </c>
      <c r="F100" s="270">
        <f t="shared" ref="F100:F114" si="40">IFERROR(VLOOKUP(B100,$B$17:$I$36,5,0)*C100,0)</f>
        <v>0</v>
      </c>
      <c r="G100" s="270">
        <f t="shared" ref="G100:G114" si="41">IFERROR(VLOOKUP(B100,$B$17:$I$36,6,0)*C100,0)</f>
        <v>0</v>
      </c>
      <c r="H100" s="270">
        <f t="shared" ref="H100:H114" si="42">IFERROR(VLOOKUP(B100,$B$17:$I$36,7,0)*C100,0)</f>
        <v>0</v>
      </c>
      <c r="I100" s="270">
        <f t="shared" ref="I100:I114" si="43">IFERROR(VLOOKUP(B100,$B$17:$I$36,8,0)*C100,0)</f>
        <v>0</v>
      </c>
    </row>
    <row r="101" spans="1:9" ht="15" customHeight="1" x14ac:dyDescent="0.2">
      <c r="A101" s="1015"/>
      <c r="B101" s="981"/>
      <c r="C101" s="1016"/>
      <c r="D101" s="252">
        <f t="shared" si="38"/>
        <v>0</v>
      </c>
      <c r="E101" s="270">
        <f t="shared" si="39"/>
        <v>0</v>
      </c>
      <c r="F101" s="270">
        <f t="shared" si="40"/>
        <v>0</v>
      </c>
      <c r="G101" s="270">
        <f t="shared" si="41"/>
        <v>0</v>
      </c>
      <c r="H101" s="270">
        <f t="shared" si="42"/>
        <v>0</v>
      </c>
      <c r="I101" s="270">
        <f t="shared" si="43"/>
        <v>0</v>
      </c>
    </row>
    <row r="102" spans="1:9" ht="15" customHeight="1" x14ac:dyDescent="0.2">
      <c r="A102" s="1015"/>
      <c r="B102" s="981"/>
      <c r="C102" s="1016"/>
      <c r="D102" s="252">
        <f t="shared" si="38"/>
        <v>0</v>
      </c>
      <c r="E102" s="270">
        <f t="shared" si="39"/>
        <v>0</v>
      </c>
      <c r="F102" s="270">
        <f t="shared" si="40"/>
        <v>0</v>
      </c>
      <c r="G102" s="270">
        <f t="shared" si="41"/>
        <v>0</v>
      </c>
      <c r="H102" s="270">
        <f t="shared" si="42"/>
        <v>0</v>
      </c>
      <c r="I102" s="270">
        <f t="shared" si="43"/>
        <v>0</v>
      </c>
    </row>
    <row r="103" spans="1:9" ht="15" customHeight="1" x14ac:dyDescent="0.2">
      <c r="A103" s="1015"/>
      <c r="B103" s="981"/>
      <c r="C103" s="1016"/>
      <c r="D103" s="252">
        <f t="shared" si="38"/>
        <v>0</v>
      </c>
      <c r="E103" s="270">
        <f t="shared" si="39"/>
        <v>0</v>
      </c>
      <c r="F103" s="270">
        <f t="shared" si="40"/>
        <v>0</v>
      </c>
      <c r="G103" s="270">
        <f t="shared" si="41"/>
        <v>0</v>
      </c>
      <c r="H103" s="270">
        <f t="shared" si="42"/>
        <v>0</v>
      </c>
      <c r="I103" s="270">
        <f t="shared" si="43"/>
        <v>0</v>
      </c>
    </row>
    <row r="104" spans="1:9" ht="15" customHeight="1" x14ac:dyDescent="0.2">
      <c r="A104" s="1015"/>
      <c r="B104" s="981"/>
      <c r="C104" s="1016"/>
      <c r="D104" s="252">
        <f t="shared" si="38"/>
        <v>0</v>
      </c>
      <c r="E104" s="270">
        <f t="shared" si="39"/>
        <v>0</v>
      </c>
      <c r="F104" s="270">
        <f t="shared" si="40"/>
        <v>0</v>
      </c>
      <c r="G104" s="270">
        <f t="shared" si="41"/>
        <v>0</v>
      </c>
      <c r="H104" s="270">
        <f t="shared" si="42"/>
        <v>0</v>
      </c>
      <c r="I104" s="270">
        <f t="shared" si="43"/>
        <v>0</v>
      </c>
    </row>
    <row r="105" spans="1:9" ht="15" customHeight="1" x14ac:dyDescent="0.2">
      <c r="A105" s="1015"/>
      <c r="B105" s="981"/>
      <c r="C105" s="1016"/>
      <c r="D105" s="252">
        <f t="shared" si="38"/>
        <v>0</v>
      </c>
      <c r="E105" s="270">
        <f t="shared" si="39"/>
        <v>0</v>
      </c>
      <c r="F105" s="270">
        <f t="shared" si="40"/>
        <v>0</v>
      </c>
      <c r="G105" s="270">
        <f t="shared" si="41"/>
        <v>0</v>
      </c>
      <c r="H105" s="270">
        <f t="shared" si="42"/>
        <v>0</v>
      </c>
      <c r="I105" s="270">
        <f t="shared" si="43"/>
        <v>0</v>
      </c>
    </row>
    <row r="106" spans="1:9" ht="15" customHeight="1" x14ac:dyDescent="0.2">
      <c r="A106" s="1015"/>
      <c r="B106" s="981"/>
      <c r="C106" s="1016"/>
      <c r="D106" s="252">
        <f t="shared" si="38"/>
        <v>0</v>
      </c>
      <c r="E106" s="270">
        <f t="shared" si="39"/>
        <v>0</v>
      </c>
      <c r="F106" s="270">
        <f t="shared" si="40"/>
        <v>0</v>
      </c>
      <c r="G106" s="270">
        <f t="shared" si="41"/>
        <v>0</v>
      </c>
      <c r="H106" s="270">
        <f t="shared" si="42"/>
        <v>0</v>
      </c>
      <c r="I106" s="270">
        <f t="shared" si="43"/>
        <v>0</v>
      </c>
    </row>
    <row r="107" spans="1:9" ht="15" customHeight="1" x14ac:dyDescent="0.2">
      <c r="A107" s="1015"/>
      <c r="B107" s="981"/>
      <c r="C107" s="1016"/>
      <c r="D107" s="252">
        <f t="shared" si="38"/>
        <v>0</v>
      </c>
      <c r="E107" s="270">
        <f t="shared" si="39"/>
        <v>0</v>
      </c>
      <c r="F107" s="270">
        <f t="shared" si="40"/>
        <v>0</v>
      </c>
      <c r="G107" s="270">
        <f t="shared" si="41"/>
        <v>0</v>
      </c>
      <c r="H107" s="270">
        <f t="shared" si="42"/>
        <v>0</v>
      </c>
      <c r="I107" s="270">
        <f t="shared" si="43"/>
        <v>0</v>
      </c>
    </row>
    <row r="108" spans="1:9" ht="15" customHeight="1" x14ac:dyDescent="0.2">
      <c r="A108" s="1015"/>
      <c r="B108" s="981"/>
      <c r="C108" s="1016"/>
      <c r="D108" s="252">
        <f t="shared" si="38"/>
        <v>0</v>
      </c>
      <c r="E108" s="270">
        <f t="shared" si="39"/>
        <v>0</v>
      </c>
      <c r="F108" s="270">
        <f t="shared" si="40"/>
        <v>0</v>
      </c>
      <c r="G108" s="270">
        <f t="shared" si="41"/>
        <v>0</v>
      </c>
      <c r="H108" s="270">
        <f t="shared" si="42"/>
        <v>0</v>
      </c>
      <c r="I108" s="270">
        <f t="shared" si="43"/>
        <v>0</v>
      </c>
    </row>
    <row r="109" spans="1:9" ht="15" customHeight="1" x14ac:dyDescent="0.2">
      <c r="A109" s="1015"/>
      <c r="B109" s="981"/>
      <c r="C109" s="1016"/>
      <c r="D109" s="252">
        <f t="shared" si="38"/>
        <v>0</v>
      </c>
      <c r="E109" s="270">
        <f t="shared" si="39"/>
        <v>0</v>
      </c>
      <c r="F109" s="270">
        <f t="shared" si="40"/>
        <v>0</v>
      </c>
      <c r="G109" s="270">
        <f t="shared" si="41"/>
        <v>0</v>
      </c>
      <c r="H109" s="270">
        <f t="shared" si="42"/>
        <v>0</v>
      </c>
      <c r="I109" s="270">
        <f t="shared" si="43"/>
        <v>0</v>
      </c>
    </row>
    <row r="110" spans="1:9" ht="15" customHeight="1" x14ac:dyDescent="0.2">
      <c r="A110" s="263"/>
      <c r="B110" s="981"/>
      <c r="C110" s="264"/>
      <c r="D110" s="252">
        <f t="shared" si="38"/>
        <v>0</v>
      </c>
      <c r="E110" s="270">
        <f t="shared" si="39"/>
        <v>0</v>
      </c>
      <c r="F110" s="270">
        <f t="shared" si="40"/>
        <v>0</v>
      </c>
      <c r="G110" s="270">
        <f t="shared" si="41"/>
        <v>0</v>
      </c>
      <c r="H110" s="270">
        <f t="shared" si="42"/>
        <v>0</v>
      </c>
      <c r="I110" s="270">
        <f t="shared" si="43"/>
        <v>0</v>
      </c>
    </row>
    <row r="111" spans="1:9" ht="15" customHeight="1" x14ac:dyDescent="0.2">
      <c r="A111" s="263"/>
      <c r="B111" s="981"/>
      <c r="C111" s="264"/>
      <c r="D111" s="252">
        <f t="shared" si="38"/>
        <v>0</v>
      </c>
      <c r="E111" s="270">
        <f t="shared" si="39"/>
        <v>0</v>
      </c>
      <c r="F111" s="270">
        <f t="shared" si="40"/>
        <v>0</v>
      </c>
      <c r="G111" s="270">
        <f t="shared" si="41"/>
        <v>0</v>
      </c>
      <c r="H111" s="270">
        <f t="shared" si="42"/>
        <v>0</v>
      </c>
      <c r="I111" s="270">
        <f t="shared" si="43"/>
        <v>0</v>
      </c>
    </row>
    <row r="112" spans="1:9" ht="15" customHeight="1" x14ac:dyDescent="0.2">
      <c r="A112" s="263"/>
      <c r="B112" s="981"/>
      <c r="C112" s="264"/>
      <c r="D112" s="252">
        <f t="shared" si="38"/>
        <v>0</v>
      </c>
      <c r="E112" s="270">
        <f t="shared" si="39"/>
        <v>0</v>
      </c>
      <c r="F112" s="270">
        <f t="shared" si="40"/>
        <v>0</v>
      </c>
      <c r="G112" s="270">
        <f t="shared" si="41"/>
        <v>0</v>
      </c>
      <c r="H112" s="270">
        <f t="shared" si="42"/>
        <v>0</v>
      </c>
      <c r="I112" s="270">
        <f t="shared" si="43"/>
        <v>0</v>
      </c>
    </row>
    <row r="113" spans="1:9" ht="15" customHeight="1" x14ac:dyDescent="0.2">
      <c r="A113" s="263"/>
      <c r="B113" s="981"/>
      <c r="C113" s="264"/>
      <c r="D113" s="252">
        <f t="shared" si="38"/>
        <v>0</v>
      </c>
      <c r="E113" s="270">
        <f t="shared" si="39"/>
        <v>0</v>
      </c>
      <c r="F113" s="270">
        <f t="shared" si="40"/>
        <v>0</v>
      </c>
      <c r="G113" s="270">
        <f t="shared" si="41"/>
        <v>0</v>
      </c>
      <c r="H113" s="270">
        <f t="shared" si="42"/>
        <v>0</v>
      </c>
      <c r="I113" s="270">
        <f t="shared" si="43"/>
        <v>0</v>
      </c>
    </row>
    <row r="114" spans="1:9" ht="15" customHeight="1" x14ac:dyDescent="0.2">
      <c r="A114" s="263"/>
      <c r="B114" s="981"/>
      <c r="C114" s="264"/>
      <c r="D114" s="252">
        <f t="shared" si="38"/>
        <v>0</v>
      </c>
      <c r="E114" s="270">
        <f t="shared" si="39"/>
        <v>0</v>
      </c>
      <c r="F114" s="270">
        <f t="shared" si="40"/>
        <v>0</v>
      </c>
      <c r="G114" s="270">
        <f t="shared" si="41"/>
        <v>0</v>
      </c>
      <c r="H114" s="270">
        <f t="shared" si="42"/>
        <v>0</v>
      </c>
      <c r="I114" s="270">
        <f t="shared" si="43"/>
        <v>0</v>
      </c>
    </row>
    <row r="115" spans="1:9" ht="15" customHeight="1" x14ac:dyDescent="0.2">
      <c r="A115" s="263"/>
      <c r="B115" s="981"/>
      <c r="C115" s="264"/>
      <c r="D115" s="252">
        <f t="shared" si="32"/>
        <v>0</v>
      </c>
      <c r="E115" s="270">
        <f t="shared" si="33"/>
        <v>0</v>
      </c>
      <c r="F115" s="270">
        <f t="shared" si="34"/>
        <v>0</v>
      </c>
      <c r="G115" s="270">
        <f t="shared" si="35"/>
        <v>0</v>
      </c>
      <c r="H115" s="270">
        <f t="shared" si="36"/>
        <v>0</v>
      </c>
      <c r="I115" s="270">
        <f t="shared" si="37"/>
        <v>0</v>
      </c>
    </row>
    <row r="116" spans="1:9" ht="15" customHeight="1" thickBot="1" x14ac:dyDescent="0.3">
      <c r="A116" s="271" t="s">
        <v>754</v>
      </c>
      <c r="B116" s="272"/>
      <c r="C116" s="272"/>
      <c r="D116" s="273">
        <f t="shared" ref="D116:I116" si="44">SUM(D98:D115)</f>
        <v>0</v>
      </c>
      <c r="E116" s="273">
        <f t="shared" si="44"/>
        <v>0</v>
      </c>
      <c r="F116" s="273">
        <f t="shared" si="44"/>
        <v>0</v>
      </c>
      <c r="G116" s="273">
        <f t="shared" si="44"/>
        <v>0</v>
      </c>
      <c r="H116" s="273">
        <f t="shared" si="44"/>
        <v>0</v>
      </c>
      <c r="I116" s="273">
        <f t="shared" si="44"/>
        <v>0</v>
      </c>
    </row>
    <row r="117" spans="1:9" ht="15" customHeight="1" thickTop="1" x14ac:dyDescent="0.25">
      <c r="A117" s="239"/>
      <c r="B117" s="239"/>
      <c r="C117" s="239"/>
      <c r="D117" s="239"/>
      <c r="E117" s="239"/>
      <c r="F117" s="239"/>
      <c r="G117" s="239"/>
      <c r="H117" s="239"/>
      <c r="I117" s="239"/>
    </row>
  </sheetData>
  <sheetProtection algorithmName="SHA-512" hashValue="DZDm2aKUNsYQyCuAKURWgXYZFgROhRLdyuBIlw8sKccm+xPsBrRKKoAECJBb9/isn4J63NH2bOk61crkez3OlQ==" saltValue="NdTyDxA40mRAe9uEZo2elQ==" spinCount="100000" sheet="1" objects="1" scenarios="1"/>
  <dataValidations count="1">
    <dataValidation type="list" allowBlank="1" showInputMessage="1" showErrorMessage="1" sqref="B99:B115 B70:B76 B83:B92 B42:B63" xr:uid="{37B879B7-9B1D-42A2-BB02-C6C4ACCCB079}">
      <formula1>$B$17:$B$36</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655905B-7CEF-43EF-8924-B02082654E7E}">
          <x14:formula1>
            <xm:f>'Input List'!$L$3:$L$34</xm:f>
          </x14:formula1>
          <xm:sqref>H8:H11</xm:sqref>
        </x14:dataValidation>
        <x14:dataValidation type="list" allowBlank="1" showInputMessage="1" showErrorMessage="1" xr:uid="{85EFEBFD-6752-40A4-B7C8-4B2EA45159CF}">
          <x14:formula1>
            <xm:f>'Input List'!$D$3:$D$63</xm:f>
          </x14:formula1>
          <xm:sqref>B17:B36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F5558-0CE5-481E-BFF0-E612BE1F670D}">
  <dimension ref="A1:I100"/>
  <sheetViews>
    <sheetView workbookViewId="0">
      <selection activeCell="A3" sqref="A3"/>
    </sheetView>
  </sheetViews>
  <sheetFormatPr defaultColWidth="9" defaultRowHeight="15" x14ac:dyDescent="0.2"/>
  <cols>
    <col min="1" max="1" width="34.375" style="14" customWidth="1"/>
    <col min="2" max="9" width="13.625" style="14" customWidth="1"/>
    <col min="10" max="16384" width="9" style="14"/>
  </cols>
  <sheetData>
    <row r="1" spans="1:9" ht="15" customHeight="1" x14ac:dyDescent="0.25">
      <c r="A1" s="1" t="str">
        <f>CONCATENATE("Schedule ",Cklist!$A23," - ",Cklist!$B23)</f>
        <v>Schedule C-2m - Allocation of Housekeeping Costs</v>
      </c>
      <c r="B1" s="179"/>
      <c r="C1" s="104"/>
      <c r="D1" s="66"/>
      <c r="E1" s="66"/>
      <c r="F1" s="1129" t="s">
        <v>2</v>
      </c>
      <c r="G1" s="1130"/>
      <c r="H1" s="239"/>
      <c r="I1" s="239"/>
    </row>
    <row r="2" spans="1:9" ht="15" customHeight="1" x14ac:dyDescent="0.25">
      <c r="A2" s="4" t="str">
        <f>'Sch A'!$A$2</f>
        <v>SFN 137 (Rev. 04-24)</v>
      </c>
      <c r="B2" s="180"/>
      <c r="C2" s="66"/>
      <c r="D2" s="876"/>
      <c r="E2" s="876"/>
      <c r="F2" s="1131" t="s">
        <v>3</v>
      </c>
      <c r="G2" s="1132">
        <f>'Sch A'!$C$2</f>
        <v>45108</v>
      </c>
      <c r="H2" s="239"/>
      <c r="I2" s="239"/>
    </row>
    <row r="3" spans="1:9" ht="15" customHeight="1" x14ac:dyDescent="0.25">
      <c r="A3" s="1447">
        <f>'Sch A'!$A$5</f>
        <v>0</v>
      </c>
      <c r="B3" s="104"/>
      <c r="C3" s="32"/>
      <c r="D3" s="1135"/>
      <c r="E3" s="1135"/>
      <c r="F3" s="1133" t="s">
        <v>4</v>
      </c>
      <c r="G3" s="1134">
        <f>'Sch A'!$C$3</f>
        <v>45473</v>
      </c>
      <c r="H3" s="239"/>
      <c r="I3" s="239"/>
    </row>
    <row r="4" spans="1:9" ht="15" customHeight="1" x14ac:dyDescent="0.25">
      <c r="A4" s="237"/>
      <c r="B4" s="238"/>
      <c r="C4" s="238"/>
      <c r="D4" s="238"/>
      <c r="E4" s="238"/>
      <c r="F4" s="238"/>
      <c r="G4" s="238"/>
      <c r="H4" s="239"/>
      <c r="I4" s="239"/>
    </row>
    <row r="5" spans="1:9" ht="15" customHeight="1" x14ac:dyDescent="0.25">
      <c r="A5" s="242" t="s">
        <v>706</v>
      </c>
      <c r="B5" s="1180" t="s">
        <v>693</v>
      </c>
      <c r="C5" s="1181"/>
      <c r="D5" s="1181"/>
      <c r="E5" s="1181"/>
      <c r="F5" s="1181"/>
      <c r="G5" s="1182"/>
      <c r="H5" s="239"/>
      <c r="I5" s="239"/>
    </row>
    <row r="6" spans="1:9" ht="26.1" customHeight="1" x14ac:dyDescent="0.25">
      <c r="A6" s="243"/>
      <c r="B6" s="244" t="s">
        <v>471</v>
      </c>
      <c r="C6" s="187" t="s">
        <v>472</v>
      </c>
      <c r="D6" s="245" t="s">
        <v>473</v>
      </c>
      <c r="E6" s="189" t="s">
        <v>474</v>
      </c>
      <c r="F6" s="190" t="s">
        <v>475</v>
      </c>
      <c r="G6" s="191" t="s">
        <v>476</v>
      </c>
      <c r="H6" s="246" t="s">
        <v>744</v>
      </c>
      <c r="I6" s="239"/>
    </row>
    <row r="7" spans="1:9" ht="15" customHeight="1" x14ac:dyDescent="0.25">
      <c r="A7" s="247" t="s">
        <v>745</v>
      </c>
      <c r="B7" s="248"/>
      <c r="C7" s="249"/>
      <c r="D7" s="249"/>
      <c r="E7" s="249"/>
      <c r="F7" s="249"/>
      <c r="G7" s="249"/>
      <c r="H7" s="250"/>
      <c r="I7" s="239"/>
    </row>
    <row r="8" spans="1:9" ht="18" customHeight="1" x14ac:dyDescent="0.35">
      <c r="A8" s="251" t="s">
        <v>746</v>
      </c>
      <c r="B8" s="252">
        <f t="shared" ref="B8:B10" si="0">SUM(C8:G8)</f>
        <v>0</v>
      </c>
      <c r="C8" s="252">
        <f>E63</f>
        <v>0</v>
      </c>
      <c r="D8" s="252">
        <f t="shared" ref="D8:G8" si="1">F63</f>
        <v>0</v>
      </c>
      <c r="E8" s="252">
        <f t="shared" si="1"/>
        <v>0</v>
      </c>
      <c r="F8" s="252">
        <f t="shared" si="1"/>
        <v>0</v>
      </c>
      <c r="G8" s="252">
        <f t="shared" si="1"/>
        <v>0</v>
      </c>
      <c r="H8" s="253"/>
      <c r="I8" s="239"/>
    </row>
    <row r="9" spans="1:9" ht="18" customHeight="1" x14ac:dyDescent="0.35">
      <c r="A9" s="251" t="s">
        <v>747</v>
      </c>
      <c r="B9" s="252">
        <f t="shared" si="0"/>
        <v>0</v>
      </c>
      <c r="C9" s="252">
        <f>E76</f>
        <v>0</v>
      </c>
      <c r="D9" s="252">
        <f t="shared" ref="D9:G9" si="2">F76</f>
        <v>0</v>
      </c>
      <c r="E9" s="252">
        <f t="shared" si="2"/>
        <v>0</v>
      </c>
      <c r="F9" s="252">
        <f t="shared" si="2"/>
        <v>0</v>
      </c>
      <c r="G9" s="252">
        <f t="shared" si="2"/>
        <v>0</v>
      </c>
      <c r="H9" s="253"/>
      <c r="I9" s="239"/>
    </row>
    <row r="10" spans="1:9" ht="18" customHeight="1" x14ac:dyDescent="0.35">
      <c r="A10" s="251" t="s">
        <v>748</v>
      </c>
      <c r="B10" s="252">
        <f t="shared" si="0"/>
        <v>0</v>
      </c>
      <c r="C10" s="252">
        <f>E99</f>
        <v>0</v>
      </c>
      <c r="D10" s="252">
        <f>F99</f>
        <v>0</v>
      </c>
      <c r="E10" s="252">
        <f>G99</f>
        <v>0</v>
      </c>
      <c r="F10" s="252">
        <f>H99</f>
        <v>0</v>
      </c>
      <c r="G10" s="252">
        <f>I99</f>
        <v>0</v>
      </c>
      <c r="H10" s="253"/>
      <c r="I10" s="239"/>
    </row>
    <row r="11" spans="1:9" ht="15" customHeight="1" x14ac:dyDescent="0.25">
      <c r="A11" s="254" t="s">
        <v>749</v>
      </c>
      <c r="B11" s="252">
        <f>SUM(C11:G11)</f>
        <v>0</v>
      </c>
      <c r="C11" s="252">
        <f>SUM(C8:C10)</f>
        <v>0</v>
      </c>
      <c r="D11" s="252">
        <f>SUM(D8:D10)</f>
        <v>0</v>
      </c>
      <c r="E11" s="252">
        <f>SUM(E8:E10)</f>
        <v>0</v>
      </c>
      <c r="F11" s="252">
        <f>SUM(F8:F10)</f>
        <v>0</v>
      </c>
      <c r="G11" s="252">
        <f>SUM(G8:G10)</f>
        <v>0</v>
      </c>
      <c r="H11" s="276"/>
      <c r="I11" s="239"/>
    </row>
    <row r="12" spans="1:9" ht="15" customHeight="1" x14ac:dyDescent="0.25">
      <c r="A12" s="256" t="s">
        <v>750</v>
      </c>
      <c r="B12" s="257"/>
      <c r="C12" s="257"/>
      <c r="D12" s="257"/>
      <c r="E12" s="257"/>
      <c r="F12" s="257"/>
      <c r="G12" s="257"/>
      <c r="H12" s="239"/>
      <c r="I12" s="239"/>
    </row>
    <row r="13" spans="1:9" ht="15" customHeight="1" x14ac:dyDescent="0.25">
      <c r="A13" s="239"/>
      <c r="B13" s="239"/>
      <c r="C13" s="239"/>
      <c r="D13" s="239"/>
      <c r="E13" s="239"/>
      <c r="F13" s="239"/>
      <c r="G13" s="239"/>
      <c r="H13" s="239"/>
      <c r="I13" s="239"/>
    </row>
    <row r="14" spans="1:9" ht="15" customHeight="1" x14ac:dyDescent="0.25">
      <c r="A14" s="207" t="s">
        <v>723</v>
      </c>
      <c r="B14" s="258"/>
      <c r="C14" s="258"/>
      <c r="D14" s="259"/>
      <c r="E14" s="259"/>
      <c r="F14" s="260"/>
      <c r="G14" s="258"/>
      <c r="H14" s="258"/>
      <c r="I14" s="261"/>
    </row>
    <row r="15" spans="1:9" ht="26.1" customHeight="1" x14ac:dyDescent="0.2">
      <c r="A15" s="262" t="s">
        <v>724</v>
      </c>
      <c r="B15" s="7" t="s">
        <v>725</v>
      </c>
      <c r="C15" s="867" t="s">
        <v>1427</v>
      </c>
      <c r="D15" s="222" t="s">
        <v>471</v>
      </c>
      <c r="E15" s="7" t="s">
        <v>472</v>
      </c>
      <c r="F15" s="7" t="s">
        <v>473</v>
      </c>
      <c r="G15" s="7" t="s">
        <v>474</v>
      </c>
      <c r="H15" s="7" t="s">
        <v>475</v>
      </c>
      <c r="I15" s="7" t="s">
        <v>476</v>
      </c>
    </row>
    <row r="16" spans="1:9" ht="15" customHeight="1" x14ac:dyDescent="0.2">
      <c r="A16" s="263"/>
      <c r="B16" s="981"/>
      <c r="C16" s="264"/>
      <c r="D16" s="215">
        <f t="shared" ref="D16:D35" si="3">SUM(E16:I16)</f>
        <v>0</v>
      </c>
      <c r="E16" s="1344">
        <f>IFERROR(VLOOKUP($B16,'Sch C-3'!$C$8:$I$128,3,0),0)</f>
        <v>0</v>
      </c>
      <c r="F16" s="1344">
        <f>IFERROR(VLOOKUP($B16,'Sch C-3'!$C$8:$I$128,4,0),0)</f>
        <v>0</v>
      </c>
      <c r="G16" s="1344">
        <f>IFERROR(VLOOKUP($B16,'Sch C-3'!$C$8:$I$128,5,0),0)</f>
        <v>0</v>
      </c>
      <c r="H16" s="1344">
        <f>IFERROR(VLOOKUP($B16,'Sch C-3'!$C$8:$I$128,6,0),0)</f>
        <v>0</v>
      </c>
      <c r="I16" s="1344">
        <f>IFERROR(VLOOKUP($B16,'Sch C-3'!$C$8:$I$128,7,0),0)</f>
        <v>0</v>
      </c>
    </row>
    <row r="17" spans="1:9" ht="15" customHeight="1" x14ac:dyDescent="0.2">
      <c r="A17" s="263"/>
      <c r="B17" s="981"/>
      <c r="C17" s="264"/>
      <c r="D17" s="215">
        <f t="shared" si="3"/>
        <v>0</v>
      </c>
      <c r="E17" s="1344">
        <f>IFERROR(VLOOKUP($B17,'Sch C-3'!$C$8:$I$128,3,0),0)</f>
        <v>0</v>
      </c>
      <c r="F17" s="1344">
        <f>IFERROR(VLOOKUP($B17,'Sch C-3'!$C$8:$I$128,4,0),0)</f>
        <v>0</v>
      </c>
      <c r="G17" s="1344">
        <f>IFERROR(VLOOKUP($B17,'Sch C-3'!$C$8:$I$128,5,0),0)</f>
        <v>0</v>
      </c>
      <c r="H17" s="1344">
        <f>IFERROR(VLOOKUP($B17,'Sch C-3'!$C$8:$I$128,6,0),0)</f>
        <v>0</v>
      </c>
      <c r="I17" s="1344">
        <f>IFERROR(VLOOKUP($B17,'Sch C-3'!$C$8:$I$128,7,0),0)</f>
        <v>0</v>
      </c>
    </row>
    <row r="18" spans="1:9" ht="15" customHeight="1" x14ac:dyDescent="0.2">
      <c r="A18" s="263"/>
      <c r="B18" s="981"/>
      <c r="C18" s="264"/>
      <c r="D18" s="215">
        <f t="shared" si="3"/>
        <v>0</v>
      </c>
      <c r="E18" s="1344">
        <f>IFERROR(VLOOKUP($B18,'Sch C-3'!$C$8:$I$128,3,0),0)</f>
        <v>0</v>
      </c>
      <c r="F18" s="1344">
        <f>IFERROR(VLOOKUP($B18,'Sch C-3'!$C$8:$I$128,4,0),0)</f>
        <v>0</v>
      </c>
      <c r="G18" s="1344">
        <f>IFERROR(VLOOKUP($B18,'Sch C-3'!$C$8:$I$128,5,0),0)</f>
        <v>0</v>
      </c>
      <c r="H18" s="1344">
        <f>IFERROR(VLOOKUP($B18,'Sch C-3'!$C$8:$I$128,6,0),0)</f>
        <v>0</v>
      </c>
      <c r="I18" s="1344">
        <f>IFERROR(VLOOKUP($B18,'Sch C-3'!$C$8:$I$128,7,0),0)</f>
        <v>0</v>
      </c>
    </row>
    <row r="19" spans="1:9" ht="15" customHeight="1" x14ac:dyDescent="0.2">
      <c r="A19" s="263"/>
      <c r="B19" s="981"/>
      <c r="C19" s="264"/>
      <c r="D19" s="215">
        <f t="shared" si="3"/>
        <v>0</v>
      </c>
      <c r="E19" s="1344">
        <f>IFERROR(VLOOKUP($B19,'Sch C-3'!$C$8:$I$128,3,0),0)</f>
        <v>0</v>
      </c>
      <c r="F19" s="1344">
        <f>IFERROR(VLOOKUP($B19,'Sch C-3'!$C$8:$I$128,4,0),0)</f>
        <v>0</v>
      </c>
      <c r="G19" s="1344">
        <f>IFERROR(VLOOKUP($B19,'Sch C-3'!$C$8:$I$128,5,0),0)</f>
        <v>0</v>
      </c>
      <c r="H19" s="1344">
        <f>IFERROR(VLOOKUP($B19,'Sch C-3'!$C$8:$I$128,6,0),0)</f>
        <v>0</v>
      </c>
      <c r="I19" s="1344">
        <f>IFERROR(VLOOKUP($B19,'Sch C-3'!$C$8:$I$128,7,0),0)</f>
        <v>0</v>
      </c>
    </row>
    <row r="20" spans="1:9" ht="15" customHeight="1" x14ac:dyDescent="0.2">
      <c r="A20" s="263"/>
      <c r="B20" s="981"/>
      <c r="C20" s="264"/>
      <c r="D20" s="215">
        <f t="shared" si="3"/>
        <v>0</v>
      </c>
      <c r="E20" s="1344">
        <f>IFERROR(VLOOKUP($B20,'Sch C-3'!$C$8:$I$128,3,0),0)</f>
        <v>0</v>
      </c>
      <c r="F20" s="1344">
        <f>IFERROR(VLOOKUP($B20,'Sch C-3'!$C$8:$I$128,4,0),0)</f>
        <v>0</v>
      </c>
      <c r="G20" s="1344">
        <f>IFERROR(VLOOKUP($B20,'Sch C-3'!$C$8:$I$128,5,0),0)</f>
        <v>0</v>
      </c>
      <c r="H20" s="1344">
        <f>IFERROR(VLOOKUP($B20,'Sch C-3'!$C$8:$I$128,6,0),0)</f>
        <v>0</v>
      </c>
      <c r="I20" s="1344">
        <f>IFERROR(VLOOKUP($B20,'Sch C-3'!$C$8:$I$128,7,0),0)</f>
        <v>0</v>
      </c>
    </row>
    <row r="21" spans="1:9" ht="15" customHeight="1" x14ac:dyDescent="0.2">
      <c r="A21" s="263"/>
      <c r="B21" s="981"/>
      <c r="C21" s="264"/>
      <c r="D21" s="215">
        <f t="shared" si="3"/>
        <v>0</v>
      </c>
      <c r="E21" s="1344">
        <f>IFERROR(VLOOKUP($B21,'Sch C-3'!$C$8:$I$128,3,0),0)</f>
        <v>0</v>
      </c>
      <c r="F21" s="1344">
        <f>IFERROR(VLOOKUP($B21,'Sch C-3'!$C$8:$I$128,4,0),0)</f>
        <v>0</v>
      </c>
      <c r="G21" s="1344">
        <f>IFERROR(VLOOKUP($B21,'Sch C-3'!$C$8:$I$128,5,0),0)</f>
        <v>0</v>
      </c>
      <c r="H21" s="1344">
        <f>IFERROR(VLOOKUP($B21,'Sch C-3'!$C$8:$I$128,6,0),0)</f>
        <v>0</v>
      </c>
      <c r="I21" s="1344">
        <f>IFERROR(VLOOKUP($B21,'Sch C-3'!$C$8:$I$128,7,0),0)</f>
        <v>0</v>
      </c>
    </row>
    <row r="22" spans="1:9" ht="15" customHeight="1" x14ac:dyDescent="0.2">
      <c r="A22" s="263"/>
      <c r="B22" s="981"/>
      <c r="C22" s="264"/>
      <c r="D22" s="215">
        <f t="shared" si="3"/>
        <v>0</v>
      </c>
      <c r="E22" s="1344">
        <f>IFERROR(VLOOKUP($B22,'Sch C-3'!$C$8:$I$128,3,0),0)</f>
        <v>0</v>
      </c>
      <c r="F22" s="1344">
        <f>IFERROR(VLOOKUP($B22,'Sch C-3'!$C$8:$I$128,4,0),0)</f>
        <v>0</v>
      </c>
      <c r="G22" s="1344">
        <f>IFERROR(VLOOKUP($B22,'Sch C-3'!$C$8:$I$128,5,0),0)</f>
        <v>0</v>
      </c>
      <c r="H22" s="1344">
        <f>IFERROR(VLOOKUP($B22,'Sch C-3'!$C$8:$I$128,6,0),0)</f>
        <v>0</v>
      </c>
      <c r="I22" s="1344">
        <f>IFERROR(VLOOKUP($B22,'Sch C-3'!$C$8:$I$128,7,0),0)</f>
        <v>0</v>
      </c>
    </row>
    <row r="23" spans="1:9" ht="15" customHeight="1" x14ac:dyDescent="0.2">
      <c r="A23" s="263"/>
      <c r="B23" s="981"/>
      <c r="C23" s="264"/>
      <c r="D23" s="215">
        <f t="shared" si="3"/>
        <v>0</v>
      </c>
      <c r="E23" s="1344">
        <f>IFERROR(VLOOKUP($B23,'Sch C-3'!$C$8:$I$128,3,0),0)</f>
        <v>0</v>
      </c>
      <c r="F23" s="1344">
        <f>IFERROR(VLOOKUP($B23,'Sch C-3'!$C$8:$I$128,4,0),0)</f>
        <v>0</v>
      </c>
      <c r="G23" s="1344">
        <f>IFERROR(VLOOKUP($B23,'Sch C-3'!$C$8:$I$128,5,0),0)</f>
        <v>0</v>
      </c>
      <c r="H23" s="1344">
        <f>IFERROR(VLOOKUP($B23,'Sch C-3'!$C$8:$I$128,6,0),0)</f>
        <v>0</v>
      </c>
      <c r="I23" s="1344">
        <f>IFERROR(VLOOKUP($B23,'Sch C-3'!$C$8:$I$128,7,0),0)</f>
        <v>0</v>
      </c>
    </row>
    <row r="24" spans="1:9" ht="15" customHeight="1" x14ac:dyDescent="0.2">
      <c r="A24" s="263"/>
      <c r="B24" s="981"/>
      <c r="C24" s="264"/>
      <c r="D24" s="215">
        <f t="shared" si="3"/>
        <v>0</v>
      </c>
      <c r="E24" s="1344">
        <f>IFERROR(VLOOKUP($B24,'Sch C-3'!$C$8:$I$128,3,0),0)</f>
        <v>0</v>
      </c>
      <c r="F24" s="1344">
        <f>IFERROR(VLOOKUP($B24,'Sch C-3'!$C$8:$I$128,4,0),0)</f>
        <v>0</v>
      </c>
      <c r="G24" s="1344">
        <f>IFERROR(VLOOKUP($B24,'Sch C-3'!$C$8:$I$128,5,0),0)</f>
        <v>0</v>
      </c>
      <c r="H24" s="1344">
        <f>IFERROR(VLOOKUP($B24,'Sch C-3'!$C$8:$I$128,6,0),0)</f>
        <v>0</v>
      </c>
      <c r="I24" s="1344">
        <f>IFERROR(VLOOKUP($B24,'Sch C-3'!$C$8:$I$128,7,0),0)</f>
        <v>0</v>
      </c>
    </row>
    <row r="25" spans="1:9" ht="15" customHeight="1" x14ac:dyDescent="0.2">
      <c r="A25" s="263"/>
      <c r="B25" s="981"/>
      <c r="C25" s="264"/>
      <c r="D25" s="215">
        <f t="shared" si="3"/>
        <v>0</v>
      </c>
      <c r="E25" s="1344">
        <f>IFERROR(VLOOKUP($B25,'Sch C-3'!$C$8:$I$128,3,0),0)</f>
        <v>0</v>
      </c>
      <c r="F25" s="1344">
        <f>IFERROR(VLOOKUP($B25,'Sch C-3'!$C$8:$I$128,4,0),0)</f>
        <v>0</v>
      </c>
      <c r="G25" s="1344">
        <f>IFERROR(VLOOKUP($B25,'Sch C-3'!$C$8:$I$128,5,0),0)</f>
        <v>0</v>
      </c>
      <c r="H25" s="1344">
        <f>IFERROR(VLOOKUP($B25,'Sch C-3'!$C$8:$I$128,6,0),0)</f>
        <v>0</v>
      </c>
      <c r="I25" s="1344">
        <f>IFERROR(VLOOKUP($B25,'Sch C-3'!$C$8:$I$128,7,0),0)</f>
        <v>0</v>
      </c>
    </row>
    <row r="26" spans="1:9" ht="15" customHeight="1" x14ac:dyDescent="0.2">
      <c r="A26" s="263"/>
      <c r="B26" s="981"/>
      <c r="C26" s="264"/>
      <c r="D26" s="215">
        <f t="shared" si="3"/>
        <v>0</v>
      </c>
      <c r="E26" s="1344">
        <f>IFERROR(VLOOKUP($B26,'Sch C-3'!$C$8:$I$128,3,0),0)</f>
        <v>0</v>
      </c>
      <c r="F26" s="1344">
        <f>IFERROR(VLOOKUP($B26,'Sch C-3'!$C$8:$I$128,4,0),0)</f>
        <v>0</v>
      </c>
      <c r="G26" s="1344">
        <f>IFERROR(VLOOKUP($B26,'Sch C-3'!$C$8:$I$128,5,0),0)</f>
        <v>0</v>
      </c>
      <c r="H26" s="1344">
        <f>IFERROR(VLOOKUP($B26,'Sch C-3'!$C$8:$I$128,6,0),0)</f>
        <v>0</v>
      </c>
      <c r="I26" s="1344">
        <f>IFERROR(VLOOKUP($B26,'Sch C-3'!$C$8:$I$128,7,0),0)</f>
        <v>0</v>
      </c>
    </row>
    <row r="27" spans="1:9" ht="15" customHeight="1" x14ac:dyDescent="0.2">
      <c r="A27" s="263"/>
      <c r="B27" s="981"/>
      <c r="C27" s="264"/>
      <c r="D27" s="215">
        <f t="shared" si="3"/>
        <v>0</v>
      </c>
      <c r="E27" s="1344">
        <f>IFERROR(VLOOKUP($B27,'Sch C-3'!$C$8:$I$128,3,0),0)</f>
        <v>0</v>
      </c>
      <c r="F27" s="1344">
        <f>IFERROR(VLOOKUP($B27,'Sch C-3'!$C$8:$I$128,4,0),0)</f>
        <v>0</v>
      </c>
      <c r="G27" s="1344">
        <f>IFERROR(VLOOKUP($B27,'Sch C-3'!$C$8:$I$128,5,0),0)</f>
        <v>0</v>
      </c>
      <c r="H27" s="1344">
        <f>IFERROR(VLOOKUP($B27,'Sch C-3'!$C$8:$I$128,6,0),0)</f>
        <v>0</v>
      </c>
      <c r="I27" s="1344">
        <f>IFERROR(VLOOKUP($B27,'Sch C-3'!$C$8:$I$128,7,0),0)</f>
        <v>0</v>
      </c>
    </row>
    <row r="28" spans="1:9" ht="15" customHeight="1" x14ac:dyDescent="0.2">
      <c r="A28" s="263"/>
      <c r="B28" s="981"/>
      <c r="C28" s="264"/>
      <c r="D28" s="215">
        <f t="shared" si="3"/>
        <v>0</v>
      </c>
      <c r="E28" s="1344">
        <f>IFERROR(VLOOKUP($B28,'Sch C-3'!$C$8:$I$128,3,0),0)</f>
        <v>0</v>
      </c>
      <c r="F28" s="1344">
        <f>IFERROR(VLOOKUP($B28,'Sch C-3'!$C$8:$I$128,4,0),0)</f>
        <v>0</v>
      </c>
      <c r="G28" s="1344">
        <f>IFERROR(VLOOKUP($B28,'Sch C-3'!$C$8:$I$128,5,0),0)</f>
        <v>0</v>
      </c>
      <c r="H28" s="1344">
        <f>IFERROR(VLOOKUP($B28,'Sch C-3'!$C$8:$I$128,6,0),0)</f>
        <v>0</v>
      </c>
      <c r="I28" s="1344">
        <f>IFERROR(VLOOKUP($B28,'Sch C-3'!$C$8:$I$128,7,0),0)</f>
        <v>0</v>
      </c>
    </row>
    <row r="29" spans="1:9" ht="15" customHeight="1" x14ac:dyDescent="0.2">
      <c r="A29" s="263"/>
      <c r="B29" s="981"/>
      <c r="C29" s="264"/>
      <c r="D29" s="215">
        <f t="shared" si="3"/>
        <v>0</v>
      </c>
      <c r="E29" s="1344">
        <f>IFERROR(VLOOKUP($B29,'Sch C-3'!$C$8:$I$128,3,0),0)</f>
        <v>0</v>
      </c>
      <c r="F29" s="1344">
        <f>IFERROR(VLOOKUP($B29,'Sch C-3'!$C$8:$I$128,4,0),0)</f>
        <v>0</v>
      </c>
      <c r="G29" s="1344">
        <f>IFERROR(VLOOKUP($B29,'Sch C-3'!$C$8:$I$128,5,0),0)</f>
        <v>0</v>
      </c>
      <c r="H29" s="1344">
        <f>IFERROR(VLOOKUP($B29,'Sch C-3'!$C$8:$I$128,6,0),0)</f>
        <v>0</v>
      </c>
      <c r="I29" s="1344">
        <f>IFERROR(VLOOKUP($B29,'Sch C-3'!$C$8:$I$128,7,0),0)</f>
        <v>0</v>
      </c>
    </row>
    <row r="30" spans="1:9" ht="15" customHeight="1" x14ac:dyDescent="0.2">
      <c r="A30" s="263"/>
      <c r="B30" s="981"/>
      <c r="C30" s="264"/>
      <c r="D30" s="215">
        <f t="shared" si="3"/>
        <v>0</v>
      </c>
      <c r="E30" s="1344">
        <f>IFERROR(VLOOKUP($B30,'Sch C-3'!$C$8:$I$128,3,0),0)</f>
        <v>0</v>
      </c>
      <c r="F30" s="1344">
        <f>IFERROR(VLOOKUP($B30,'Sch C-3'!$C$8:$I$128,4,0),0)</f>
        <v>0</v>
      </c>
      <c r="G30" s="1344">
        <f>IFERROR(VLOOKUP($B30,'Sch C-3'!$C$8:$I$128,5,0),0)</f>
        <v>0</v>
      </c>
      <c r="H30" s="1344">
        <f>IFERROR(VLOOKUP($B30,'Sch C-3'!$C$8:$I$128,6,0),0)</f>
        <v>0</v>
      </c>
      <c r="I30" s="1344">
        <f>IFERROR(VLOOKUP($B30,'Sch C-3'!$C$8:$I$128,7,0),0)</f>
        <v>0</v>
      </c>
    </row>
    <row r="31" spans="1:9" ht="15" customHeight="1" x14ac:dyDescent="0.2">
      <c r="A31" s="263"/>
      <c r="B31" s="981"/>
      <c r="C31" s="264"/>
      <c r="D31" s="215">
        <f t="shared" si="3"/>
        <v>0</v>
      </c>
      <c r="E31" s="1344">
        <f>IFERROR(VLOOKUP($B31,'Sch C-3'!$C$8:$I$128,3,0),0)</f>
        <v>0</v>
      </c>
      <c r="F31" s="1344">
        <f>IFERROR(VLOOKUP($B31,'Sch C-3'!$C$8:$I$128,4,0),0)</f>
        <v>0</v>
      </c>
      <c r="G31" s="1344">
        <f>IFERROR(VLOOKUP($B31,'Sch C-3'!$C$8:$I$128,5,0),0)</f>
        <v>0</v>
      </c>
      <c r="H31" s="1344">
        <f>IFERROR(VLOOKUP($B31,'Sch C-3'!$C$8:$I$128,6,0),0)</f>
        <v>0</v>
      </c>
      <c r="I31" s="1344">
        <f>IFERROR(VLOOKUP($B31,'Sch C-3'!$C$8:$I$128,7,0),0)</f>
        <v>0</v>
      </c>
    </row>
    <row r="32" spans="1:9" ht="15" customHeight="1" x14ac:dyDescent="0.2">
      <c r="A32" s="263"/>
      <c r="B32" s="981"/>
      <c r="C32" s="264"/>
      <c r="D32" s="215">
        <f t="shared" si="3"/>
        <v>0</v>
      </c>
      <c r="E32" s="1344">
        <f>IFERROR(VLOOKUP($B32,'Sch C-3'!$C$8:$I$128,3,0),0)</f>
        <v>0</v>
      </c>
      <c r="F32" s="1344">
        <f>IFERROR(VLOOKUP($B32,'Sch C-3'!$C$8:$I$128,4,0),0)</f>
        <v>0</v>
      </c>
      <c r="G32" s="1344">
        <f>IFERROR(VLOOKUP($B32,'Sch C-3'!$C$8:$I$128,5,0),0)</f>
        <v>0</v>
      </c>
      <c r="H32" s="1344">
        <f>IFERROR(VLOOKUP($B32,'Sch C-3'!$C$8:$I$128,6,0),0)</f>
        <v>0</v>
      </c>
      <c r="I32" s="1344">
        <f>IFERROR(VLOOKUP($B32,'Sch C-3'!$C$8:$I$128,7,0),0)</f>
        <v>0</v>
      </c>
    </row>
    <row r="33" spans="1:9" ht="15" customHeight="1" x14ac:dyDescent="0.2">
      <c r="A33" s="263"/>
      <c r="B33" s="981"/>
      <c r="C33" s="264"/>
      <c r="D33" s="215">
        <f t="shared" si="3"/>
        <v>0</v>
      </c>
      <c r="E33" s="1344">
        <f>IFERROR(VLOOKUP($B33,'Sch C-3'!$C$8:$I$128,3,0),0)</f>
        <v>0</v>
      </c>
      <c r="F33" s="1344">
        <f>IFERROR(VLOOKUP($B33,'Sch C-3'!$C$8:$I$128,4,0),0)</f>
        <v>0</v>
      </c>
      <c r="G33" s="1344">
        <f>IFERROR(VLOOKUP($B33,'Sch C-3'!$C$8:$I$128,5,0),0)</f>
        <v>0</v>
      </c>
      <c r="H33" s="1344">
        <f>IFERROR(VLOOKUP($B33,'Sch C-3'!$C$8:$I$128,6,0),0)</f>
        <v>0</v>
      </c>
      <c r="I33" s="1344">
        <f>IFERROR(VLOOKUP($B33,'Sch C-3'!$C$8:$I$128,7,0),0)</f>
        <v>0</v>
      </c>
    </row>
    <row r="34" spans="1:9" ht="15" customHeight="1" x14ac:dyDescent="0.2">
      <c r="A34" s="263"/>
      <c r="B34" s="981"/>
      <c r="C34" s="264"/>
      <c r="D34" s="215">
        <f t="shared" si="3"/>
        <v>0</v>
      </c>
      <c r="E34" s="1344">
        <f>IFERROR(VLOOKUP($B34,'Sch C-3'!$C$8:$I$128,3,0),0)</f>
        <v>0</v>
      </c>
      <c r="F34" s="1344">
        <f>IFERROR(VLOOKUP($B34,'Sch C-3'!$C$8:$I$128,4,0),0)</f>
        <v>0</v>
      </c>
      <c r="G34" s="1344">
        <f>IFERROR(VLOOKUP($B34,'Sch C-3'!$C$8:$I$128,5,0),0)</f>
        <v>0</v>
      </c>
      <c r="H34" s="1344">
        <f>IFERROR(VLOOKUP($B34,'Sch C-3'!$C$8:$I$128,6,0),0)</f>
        <v>0</v>
      </c>
      <c r="I34" s="1344">
        <f>IFERROR(VLOOKUP($B34,'Sch C-3'!$C$8:$I$128,7,0),0)</f>
        <v>0</v>
      </c>
    </row>
    <row r="35" spans="1:9" ht="15" customHeight="1" x14ac:dyDescent="0.2">
      <c r="A35" s="263"/>
      <c r="B35" s="981"/>
      <c r="C35" s="264"/>
      <c r="D35" s="215">
        <f t="shared" si="3"/>
        <v>0</v>
      </c>
      <c r="E35" s="1344">
        <f>IFERROR(VLOOKUP($B35,'Sch C-3'!$C$8:$I$128,3,0),0)</f>
        <v>0</v>
      </c>
      <c r="F35" s="1344">
        <f>IFERROR(VLOOKUP($B35,'Sch C-3'!$C$8:$I$128,4,0),0)</f>
        <v>0</v>
      </c>
      <c r="G35" s="1344">
        <f>IFERROR(VLOOKUP($B35,'Sch C-3'!$C$8:$I$128,5,0),0)</f>
        <v>0</v>
      </c>
      <c r="H35" s="1344">
        <f>IFERROR(VLOOKUP($B35,'Sch C-3'!$C$8:$I$128,6,0),0)</f>
        <v>0</v>
      </c>
      <c r="I35" s="1344">
        <f>IFERROR(VLOOKUP($B35,'Sch C-3'!$C$8:$I$128,7,0),0)</f>
        <v>0</v>
      </c>
    </row>
    <row r="36" spans="1:9" ht="15" customHeight="1" x14ac:dyDescent="0.25">
      <c r="A36" s="239"/>
      <c r="B36" s="239"/>
      <c r="C36" s="239"/>
      <c r="D36" s="239"/>
      <c r="E36" s="239"/>
      <c r="F36" s="239"/>
      <c r="G36" s="239"/>
      <c r="H36" s="239"/>
      <c r="I36" s="239"/>
    </row>
    <row r="37" spans="1:9" ht="15" customHeight="1" x14ac:dyDescent="0.25">
      <c r="A37" s="239"/>
      <c r="B37" s="239"/>
      <c r="C37" s="239"/>
      <c r="D37" s="239"/>
      <c r="E37" s="239"/>
      <c r="F37" s="239"/>
      <c r="G37" s="239"/>
      <c r="H37" s="239"/>
      <c r="I37" s="239"/>
    </row>
    <row r="38" spans="1:9" ht="15" customHeight="1" x14ac:dyDescent="0.25">
      <c r="A38" s="265" t="s">
        <v>677</v>
      </c>
      <c r="B38" s="258"/>
      <c r="C38" s="258"/>
      <c r="D38" s="259"/>
      <c r="E38" s="259"/>
      <c r="F38" s="260"/>
      <c r="G38" s="258"/>
      <c r="H38" s="258"/>
      <c r="I38" s="261"/>
    </row>
    <row r="39" spans="1:9" ht="26.1" customHeight="1" x14ac:dyDescent="0.2">
      <c r="A39" s="7" t="s">
        <v>738</v>
      </c>
      <c r="B39" s="7" t="s">
        <v>725</v>
      </c>
      <c r="C39" s="7" t="s">
        <v>1412</v>
      </c>
      <c r="D39" s="222" t="s">
        <v>471</v>
      </c>
      <c r="E39" s="7" t="s">
        <v>472</v>
      </c>
      <c r="F39" s="7" t="s">
        <v>473</v>
      </c>
      <c r="G39" s="7" t="s">
        <v>474</v>
      </c>
      <c r="H39" s="7" t="s">
        <v>475</v>
      </c>
      <c r="I39" s="7" t="s">
        <v>476</v>
      </c>
    </row>
    <row r="40" spans="1:9" ht="15" customHeight="1" x14ac:dyDescent="0.25">
      <c r="A40" s="263"/>
      <c r="B40" s="266" t="s">
        <v>739</v>
      </c>
      <c r="C40" s="267"/>
      <c r="D40" s="252">
        <f t="shared" ref="D40:D62" si="4">SUM(E40:I40)</f>
        <v>0</v>
      </c>
      <c r="E40" s="268"/>
      <c r="F40" s="264"/>
      <c r="G40" s="264"/>
      <c r="H40" s="264"/>
      <c r="I40" s="269"/>
    </row>
    <row r="41" spans="1:9" ht="15" customHeight="1" x14ac:dyDescent="0.2">
      <c r="A41" s="263"/>
      <c r="B41" s="981"/>
      <c r="C41" s="264"/>
      <c r="D41" s="252">
        <f t="shared" si="4"/>
        <v>0</v>
      </c>
      <c r="E41" s="270">
        <f>IFERROR(VLOOKUP(B41,$B$16:$I$35,4,0)*C41,0)</f>
        <v>0</v>
      </c>
      <c r="F41" s="270">
        <f>IFERROR(VLOOKUP(B41,$B$16:$I$35,5,0)*C41,0)</f>
        <v>0</v>
      </c>
      <c r="G41" s="270">
        <f>IFERROR(VLOOKUP(B41,$B$16:$I$35,6,0)*C41,0)</f>
        <v>0</v>
      </c>
      <c r="H41" s="270">
        <f>IFERROR(VLOOKUP(B41,$B$16:$I$35,7,0)*C41,0)</f>
        <v>0</v>
      </c>
      <c r="I41" s="270">
        <f>IFERROR(VLOOKUP(B41,$B$16:$I$35,8,0)*C41,0)</f>
        <v>0</v>
      </c>
    </row>
    <row r="42" spans="1:9" ht="15" customHeight="1" x14ac:dyDescent="0.2">
      <c r="A42" s="263"/>
      <c r="B42" s="981"/>
      <c r="C42" s="264"/>
      <c r="D42" s="252">
        <f t="shared" si="4"/>
        <v>0</v>
      </c>
      <c r="E42" s="270">
        <f t="shared" ref="E42:E62" si="5">IFERROR(VLOOKUP(B42,$B$16:$I$35,4,0)*C42,0)</f>
        <v>0</v>
      </c>
      <c r="F42" s="270">
        <f t="shared" ref="F42:F62" si="6">IFERROR(VLOOKUP(B42,$B$16:$I$35,5,0)*C42,0)</f>
        <v>0</v>
      </c>
      <c r="G42" s="270">
        <f t="shared" ref="G42:G62" si="7">IFERROR(VLOOKUP(B42,$B$16:$I$35,6,0)*C42,0)</f>
        <v>0</v>
      </c>
      <c r="H42" s="270">
        <f t="shared" ref="H42:H62" si="8">IFERROR(VLOOKUP(B42,$B$16:$I$35,7,0)*C42,0)</f>
        <v>0</v>
      </c>
      <c r="I42" s="270">
        <f t="shared" ref="I42:I62" si="9">IFERROR(VLOOKUP(B42,$B$16:$I$35,8,0)*C42,0)</f>
        <v>0</v>
      </c>
    </row>
    <row r="43" spans="1:9" ht="15" customHeight="1" x14ac:dyDescent="0.2">
      <c r="A43" s="263"/>
      <c r="B43" s="981"/>
      <c r="C43" s="264"/>
      <c r="D43" s="252">
        <f t="shared" si="4"/>
        <v>0</v>
      </c>
      <c r="E43" s="270">
        <f t="shared" si="5"/>
        <v>0</v>
      </c>
      <c r="F43" s="270">
        <f t="shared" si="6"/>
        <v>0</v>
      </c>
      <c r="G43" s="270">
        <f t="shared" si="7"/>
        <v>0</v>
      </c>
      <c r="H43" s="270">
        <f t="shared" si="8"/>
        <v>0</v>
      </c>
      <c r="I43" s="270">
        <f t="shared" si="9"/>
        <v>0</v>
      </c>
    </row>
    <row r="44" spans="1:9" ht="15" customHeight="1" x14ac:dyDescent="0.2">
      <c r="A44" s="263"/>
      <c r="B44" s="981"/>
      <c r="C44" s="264"/>
      <c r="D44" s="252">
        <f t="shared" si="4"/>
        <v>0</v>
      </c>
      <c r="E44" s="270">
        <f t="shared" si="5"/>
        <v>0</v>
      </c>
      <c r="F44" s="270">
        <f t="shared" si="6"/>
        <v>0</v>
      </c>
      <c r="G44" s="270">
        <f t="shared" si="7"/>
        <v>0</v>
      </c>
      <c r="H44" s="270">
        <f t="shared" si="8"/>
        <v>0</v>
      </c>
      <c r="I44" s="270">
        <f t="shared" si="9"/>
        <v>0</v>
      </c>
    </row>
    <row r="45" spans="1:9" ht="15" customHeight="1" x14ac:dyDescent="0.2">
      <c r="A45" s="263"/>
      <c r="B45" s="981"/>
      <c r="C45" s="264"/>
      <c r="D45" s="252">
        <f t="shared" si="4"/>
        <v>0</v>
      </c>
      <c r="E45" s="270">
        <f t="shared" si="5"/>
        <v>0</v>
      </c>
      <c r="F45" s="270">
        <f t="shared" si="6"/>
        <v>0</v>
      </c>
      <c r="G45" s="270">
        <f t="shared" si="7"/>
        <v>0</v>
      </c>
      <c r="H45" s="270">
        <f t="shared" si="8"/>
        <v>0</v>
      </c>
      <c r="I45" s="270">
        <f t="shared" si="9"/>
        <v>0</v>
      </c>
    </row>
    <row r="46" spans="1:9" ht="15" customHeight="1" x14ac:dyDescent="0.2">
      <c r="A46" s="263"/>
      <c r="B46" s="981"/>
      <c r="C46" s="264"/>
      <c r="D46" s="252">
        <f t="shared" si="4"/>
        <v>0</v>
      </c>
      <c r="E46" s="270">
        <f t="shared" si="5"/>
        <v>0</v>
      </c>
      <c r="F46" s="270">
        <f t="shared" si="6"/>
        <v>0</v>
      </c>
      <c r="G46" s="270">
        <f t="shared" si="7"/>
        <v>0</v>
      </c>
      <c r="H46" s="270">
        <f t="shared" si="8"/>
        <v>0</v>
      </c>
      <c r="I46" s="270">
        <f t="shared" si="9"/>
        <v>0</v>
      </c>
    </row>
    <row r="47" spans="1:9" ht="15" customHeight="1" x14ac:dyDescent="0.2">
      <c r="A47" s="263"/>
      <c r="B47" s="981"/>
      <c r="C47" s="264"/>
      <c r="D47" s="252">
        <f t="shared" si="4"/>
        <v>0</v>
      </c>
      <c r="E47" s="270">
        <f t="shared" si="5"/>
        <v>0</v>
      </c>
      <c r="F47" s="270">
        <f t="shared" si="6"/>
        <v>0</v>
      </c>
      <c r="G47" s="270">
        <f t="shared" si="7"/>
        <v>0</v>
      </c>
      <c r="H47" s="270">
        <f t="shared" si="8"/>
        <v>0</v>
      </c>
      <c r="I47" s="270">
        <f t="shared" si="9"/>
        <v>0</v>
      </c>
    </row>
    <row r="48" spans="1:9" ht="15" customHeight="1" x14ac:dyDescent="0.2">
      <c r="A48" s="263"/>
      <c r="B48" s="981"/>
      <c r="C48" s="264"/>
      <c r="D48" s="252">
        <f t="shared" si="4"/>
        <v>0</v>
      </c>
      <c r="E48" s="270">
        <f t="shared" si="5"/>
        <v>0</v>
      </c>
      <c r="F48" s="270">
        <f t="shared" si="6"/>
        <v>0</v>
      </c>
      <c r="G48" s="270">
        <f t="shared" si="7"/>
        <v>0</v>
      </c>
      <c r="H48" s="270">
        <f t="shared" si="8"/>
        <v>0</v>
      </c>
      <c r="I48" s="270">
        <f t="shared" si="9"/>
        <v>0</v>
      </c>
    </row>
    <row r="49" spans="1:9" ht="15" customHeight="1" x14ac:dyDescent="0.2">
      <c r="A49" s="263"/>
      <c r="B49" s="981"/>
      <c r="C49" s="264"/>
      <c r="D49" s="252">
        <f t="shared" si="4"/>
        <v>0</v>
      </c>
      <c r="E49" s="270">
        <f t="shared" si="5"/>
        <v>0</v>
      </c>
      <c r="F49" s="270">
        <f t="shared" si="6"/>
        <v>0</v>
      </c>
      <c r="G49" s="270">
        <f t="shared" si="7"/>
        <v>0</v>
      </c>
      <c r="H49" s="270">
        <f t="shared" si="8"/>
        <v>0</v>
      </c>
      <c r="I49" s="270">
        <f t="shared" si="9"/>
        <v>0</v>
      </c>
    </row>
    <row r="50" spans="1:9" ht="15" customHeight="1" x14ac:dyDescent="0.2">
      <c r="A50" s="263"/>
      <c r="B50" s="981"/>
      <c r="C50" s="264"/>
      <c r="D50" s="252">
        <f t="shared" si="4"/>
        <v>0</v>
      </c>
      <c r="E50" s="270">
        <f t="shared" si="5"/>
        <v>0</v>
      </c>
      <c r="F50" s="270">
        <f t="shared" si="6"/>
        <v>0</v>
      </c>
      <c r="G50" s="270">
        <f t="shared" si="7"/>
        <v>0</v>
      </c>
      <c r="H50" s="270">
        <f t="shared" si="8"/>
        <v>0</v>
      </c>
      <c r="I50" s="270">
        <f t="shared" si="9"/>
        <v>0</v>
      </c>
    </row>
    <row r="51" spans="1:9" ht="15" customHeight="1" x14ac:dyDescent="0.2">
      <c r="A51" s="263"/>
      <c r="B51" s="981"/>
      <c r="C51" s="264"/>
      <c r="D51" s="252">
        <f t="shared" si="4"/>
        <v>0</v>
      </c>
      <c r="E51" s="270">
        <f t="shared" si="5"/>
        <v>0</v>
      </c>
      <c r="F51" s="270">
        <f t="shared" si="6"/>
        <v>0</v>
      </c>
      <c r="G51" s="270">
        <f t="shared" si="7"/>
        <v>0</v>
      </c>
      <c r="H51" s="270">
        <f t="shared" si="8"/>
        <v>0</v>
      </c>
      <c r="I51" s="270">
        <f t="shared" si="9"/>
        <v>0</v>
      </c>
    </row>
    <row r="52" spans="1:9" ht="15" customHeight="1" x14ac:dyDescent="0.2">
      <c r="A52" s="263"/>
      <c r="B52" s="981"/>
      <c r="C52" s="264"/>
      <c r="D52" s="252">
        <f t="shared" si="4"/>
        <v>0</v>
      </c>
      <c r="E52" s="270">
        <f t="shared" si="5"/>
        <v>0</v>
      </c>
      <c r="F52" s="270">
        <f t="shared" si="6"/>
        <v>0</v>
      </c>
      <c r="G52" s="270">
        <f t="shared" si="7"/>
        <v>0</v>
      </c>
      <c r="H52" s="270">
        <f t="shared" si="8"/>
        <v>0</v>
      </c>
      <c r="I52" s="270">
        <f t="shared" si="9"/>
        <v>0</v>
      </c>
    </row>
    <row r="53" spans="1:9" ht="15" customHeight="1" x14ac:dyDescent="0.2">
      <c r="A53" s="263"/>
      <c r="B53" s="981"/>
      <c r="C53" s="264"/>
      <c r="D53" s="252">
        <f t="shared" si="4"/>
        <v>0</v>
      </c>
      <c r="E53" s="270">
        <f t="shared" si="5"/>
        <v>0</v>
      </c>
      <c r="F53" s="270">
        <f t="shared" si="6"/>
        <v>0</v>
      </c>
      <c r="G53" s="270">
        <f t="shared" si="7"/>
        <v>0</v>
      </c>
      <c r="H53" s="270">
        <f t="shared" si="8"/>
        <v>0</v>
      </c>
      <c r="I53" s="270">
        <f t="shared" si="9"/>
        <v>0</v>
      </c>
    </row>
    <row r="54" spans="1:9" ht="15" customHeight="1" x14ac:dyDescent="0.2">
      <c r="A54" s="263"/>
      <c r="B54" s="981"/>
      <c r="C54" s="264"/>
      <c r="D54" s="252">
        <f t="shared" si="4"/>
        <v>0</v>
      </c>
      <c r="E54" s="270">
        <f t="shared" si="5"/>
        <v>0</v>
      </c>
      <c r="F54" s="270">
        <f t="shared" si="6"/>
        <v>0</v>
      </c>
      <c r="G54" s="270">
        <f t="shared" si="7"/>
        <v>0</v>
      </c>
      <c r="H54" s="270">
        <f t="shared" si="8"/>
        <v>0</v>
      </c>
      <c r="I54" s="270">
        <f t="shared" si="9"/>
        <v>0</v>
      </c>
    </row>
    <row r="55" spans="1:9" ht="15" customHeight="1" x14ac:dyDescent="0.2">
      <c r="A55" s="263"/>
      <c r="B55" s="981"/>
      <c r="C55" s="264"/>
      <c r="D55" s="252">
        <f t="shared" si="4"/>
        <v>0</v>
      </c>
      <c r="E55" s="270">
        <f t="shared" si="5"/>
        <v>0</v>
      </c>
      <c r="F55" s="270">
        <f t="shared" si="6"/>
        <v>0</v>
      </c>
      <c r="G55" s="270">
        <f t="shared" si="7"/>
        <v>0</v>
      </c>
      <c r="H55" s="270">
        <f t="shared" si="8"/>
        <v>0</v>
      </c>
      <c r="I55" s="270">
        <f t="shared" si="9"/>
        <v>0</v>
      </c>
    </row>
    <row r="56" spans="1:9" ht="15" customHeight="1" x14ac:dyDescent="0.2">
      <c r="A56" s="263"/>
      <c r="B56" s="981"/>
      <c r="C56" s="264"/>
      <c r="D56" s="252">
        <f t="shared" si="4"/>
        <v>0</v>
      </c>
      <c r="E56" s="270">
        <f t="shared" si="5"/>
        <v>0</v>
      </c>
      <c r="F56" s="270">
        <f t="shared" si="6"/>
        <v>0</v>
      </c>
      <c r="G56" s="270">
        <f t="shared" si="7"/>
        <v>0</v>
      </c>
      <c r="H56" s="270">
        <f t="shared" si="8"/>
        <v>0</v>
      </c>
      <c r="I56" s="270">
        <f t="shared" si="9"/>
        <v>0</v>
      </c>
    </row>
    <row r="57" spans="1:9" ht="15" customHeight="1" x14ac:dyDescent="0.2">
      <c r="A57" s="263"/>
      <c r="B57" s="981"/>
      <c r="C57" s="264"/>
      <c r="D57" s="252">
        <f t="shared" si="4"/>
        <v>0</v>
      </c>
      <c r="E57" s="270">
        <f t="shared" si="5"/>
        <v>0</v>
      </c>
      <c r="F57" s="270">
        <f t="shared" si="6"/>
        <v>0</v>
      </c>
      <c r="G57" s="270">
        <f t="shared" si="7"/>
        <v>0</v>
      </c>
      <c r="H57" s="270">
        <f t="shared" si="8"/>
        <v>0</v>
      </c>
      <c r="I57" s="270">
        <f t="shared" si="9"/>
        <v>0</v>
      </c>
    </row>
    <row r="58" spans="1:9" ht="15" customHeight="1" x14ac:dyDescent="0.2">
      <c r="A58" s="263"/>
      <c r="B58" s="981"/>
      <c r="C58" s="264"/>
      <c r="D58" s="252">
        <f t="shared" si="4"/>
        <v>0</v>
      </c>
      <c r="E58" s="270">
        <f t="shared" si="5"/>
        <v>0</v>
      </c>
      <c r="F58" s="270">
        <f t="shared" si="6"/>
        <v>0</v>
      </c>
      <c r="G58" s="270">
        <f t="shared" si="7"/>
        <v>0</v>
      </c>
      <c r="H58" s="270">
        <f t="shared" si="8"/>
        <v>0</v>
      </c>
      <c r="I58" s="270">
        <f t="shared" si="9"/>
        <v>0</v>
      </c>
    </row>
    <row r="59" spans="1:9" ht="15" customHeight="1" x14ac:dyDescent="0.2">
      <c r="A59" s="263"/>
      <c r="B59" s="981"/>
      <c r="C59" s="264"/>
      <c r="D59" s="252">
        <f t="shared" si="4"/>
        <v>0</v>
      </c>
      <c r="E59" s="270">
        <f t="shared" si="5"/>
        <v>0</v>
      </c>
      <c r="F59" s="270">
        <f t="shared" si="6"/>
        <v>0</v>
      </c>
      <c r="G59" s="270">
        <f t="shared" si="7"/>
        <v>0</v>
      </c>
      <c r="H59" s="270">
        <f t="shared" si="8"/>
        <v>0</v>
      </c>
      <c r="I59" s="270">
        <f t="shared" si="9"/>
        <v>0</v>
      </c>
    </row>
    <row r="60" spans="1:9" ht="15" customHeight="1" x14ac:dyDescent="0.2">
      <c r="A60" s="263"/>
      <c r="B60" s="981"/>
      <c r="C60" s="264"/>
      <c r="D60" s="252">
        <f t="shared" si="4"/>
        <v>0</v>
      </c>
      <c r="E60" s="270">
        <f t="shared" si="5"/>
        <v>0</v>
      </c>
      <c r="F60" s="270">
        <f t="shared" si="6"/>
        <v>0</v>
      </c>
      <c r="G60" s="270">
        <f t="shared" si="7"/>
        <v>0</v>
      </c>
      <c r="H60" s="270">
        <f t="shared" si="8"/>
        <v>0</v>
      </c>
      <c r="I60" s="270">
        <f t="shared" si="9"/>
        <v>0</v>
      </c>
    </row>
    <row r="61" spans="1:9" ht="15" customHeight="1" x14ac:dyDescent="0.2">
      <c r="A61" s="263"/>
      <c r="B61" s="981"/>
      <c r="C61" s="264"/>
      <c r="D61" s="252">
        <f t="shared" si="4"/>
        <v>0</v>
      </c>
      <c r="E61" s="270">
        <f t="shared" si="5"/>
        <v>0</v>
      </c>
      <c r="F61" s="270">
        <f t="shared" si="6"/>
        <v>0</v>
      </c>
      <c r="G61" s="270">
        <f t="shared" si="7"/>
        <v>0</v>
      </c>
      <c r="H61" s="270">
        <f t="shared" si="8"/>
        <v>0</v>
      </c>
      <c r="I61" s="270">
        <f t="shared" si="9"/>
        <v>0</v>
      </c>
    </row>
    <row r="62" spans="1:9" ht="15" customHeight="1" x14ac:dyDescent="0.2">
      <c r="A62" s="263"/>
      <c r="B62" s="981"/>
      <c r="C62" s="264"/>
      <c r="D62" s="252">
        <f t="shared" si="4"/>
        <v>0</v>
      </c>
      <c r="E62" s="270">
        <f t="shared" si="5"/>
        <v>0</v>
      </c>
      <c r="F62" s="270">
        <f t="shared" si="6"/>
        <v>0</v>
      </c>
      <c r="G62" s="270">
        <f t="shared" si="7"/>
        <v>0</v>
      </c>
      <c r="H62" s="270">
        <f t="shared" si="8"/>
        <v>0</v>
      </c>
      <c r="I62" s="270">
        <f t="shared" si="9"/>
        <v>0</v>
      </c>
    </row>
    <row r="63" spans="1:9" ht="15" customHeight="1" thickBot="1" x14ac:dyDescent="0.3">
      <c r="A63" s="271" t="s">
        <v>751</v>
      </c>
      <c r="B63" s="272"/>
      <c r="C63" s="272"/>
      <c r="D63" s="273">
        <f>SUM(D40:D62)</f>
        <v>0</v>
      </c>
      <c r="E63" s="273">
        <f t="shared" ref="E63:I63" si="10">SUM(E40:E62)</f>
        <v>0</v>
      </c>
      <c r="F63" s="273">
        <f t="shared" si="10"/>
        <v>0</v>
      </c>
      <c r="G63" s="273">
        <f t="shared" si="10"/>
        <v>0</v>
      </c>
      <c r="H63" s="273">
        <f t="shared" si="10"/>
        <v>0</v>
      </c>
      <c r="I63" s="273">
        <f t="shared" si="10"/>
        <v>0</v>
      </c>
    </row>
    <row r="64" spans="1:9" ht="15" customHeight="1" thickTop="1" x14ac:dyDescent="0.25">
      <c r="A64" s="239"/>
      <c r="B64" s="239"/>
      <c r="C64" s="239"/>
      <c r="D64" s="239"/>
      <c r="E64" s="239"/>
      <c r="F64" s="239"/>
      <c r="G64" s="239"/>
      <c r="H64" s="239"/>
      <c r="I64" s="239"/>
    </row>
    <row r="65" spans="1:9" ht="15" customHeight="1" x14ac:dyDescent="0.25">
      <c r="A65" s="239"/>
      <c r="B65" s="239"/>
      <c r="C65" s="239"/>
      <c r="D65" s="239"/>
      <c r="E65" s="239"/>
      <c r="F65" s="239"/>
      <c r="G65" s="239"/>
      <c r="H65" s="239"/>
      <c r="I65" s="239"/>
    </row>
    <row r="66" spans="1:9" ht="15" customHeight="1" x14ac:dyDescent="0.25">
      <c r="A66" s="265" t="s">
        <v>34</v>
      </c>
      <c r="B66" s="258"/>
      <c r="C66" s="258"/>
      <c r="D66" s="259"/>
      <c r="E66" s="259"/>
      <c r="F66" s="260"/>
      <c r="G66" s="258"/>
      <c r="H66" s="258"/>
      <c r="I66" s="261"/>
    </row>
    <row r="67" spans="1:9" ht="26.1" customHeight="1" x14ac:dyDescent="0.2">
      <c r="A67" s="7" t="s">
        <v>738</v>
      </c>
      <c r="B67" s="7" t="s">
        <v>725</v>
      </c>
      <c r="C67" s="7" t="s">
        <v>1412</v>
      </c>
      <c r="D67" s="222" t="s">
        <v>471</v>
      </c>
      <c r="E67" s="7" t="s">
        <v>472</v>
      </c>
      <c r="F67" s="7" t="s">
        <v>473</v>
      </c>
      <c r="G67" s="7" t="s">
        <v>474</v>
      </c>
      <c r="H67" s="7" t="s">
        <v>475</v>
      </c>
      <c r="I67" s="7" t="s">
        <v>476</v>
      </c>
    </row>
    <row r="68" spans="1:9" ht="15" customHeight="1" x14ac:dyDescent="0.25">
      <c r="A68" s="263"/>
      <c r="B68" s="266" t="s">
        <v>739</v>
      </c>
      <c r="C68" s="267"/>
      <c r="D68" s="252">
        <f t="shared" ref="D68:D75" si="11">SUM(E68:I68)</f>
        <v>0</v>
      </c>
      <c r="E68" s="268"/>
      <c r="F68" s="264"/>
      <c r="G68" s="264"/>
      <c r="H68" s="264"/>
      <c r="I68" s="269"/>
    </row>
    <row r="69" spans="1:9" ht="15" customHeight="1" x14ac:dyDescent="0.2">
      <c r="A69" s="263"/>
      <c r="B69" s="981"/>
      <c r="C69" s="264"/>
      <c r="D69" s="252">
        <f t="shared" si="11"/>
        <v>0</v>
      </c>
      <c r="E69" s="270">
        <f t="shared" ref="E69:E75" si="12">IFERROR(VLOOKUP(B69,$B$16:$I$35,4,0)*C69,0)</f>
        <v>0</v>
      </c>
      <c r="F69" s="270">
        <f t="shared" ref="F69:F75" si="13">IFERROR(VLOOKUP(B69,$B$16:$I$35,5,0)*C69,0)</f>
        <v>0</v>
      </c>
      <c r="G69" s="270">
        <f t="shared" ref="G69:G75" si="14">IFERROR(VLOOKUP(B69,$B$16:$I$35,6,0)*C69,0)</f>
        <v>0</v>
      </c>
      <c r="H69" s="270">
        <f t="shared" ref="H69:H75" si="15">IFERROR(VLOOKUP(B69,$B$16:$I$35,7,0)*C69,0)</f>
        <v>0</v>
      </c>
      <c r="I69" s="270">
        <f t="shared" ref="I69:I75" si="16">IFERROR(VLOOKUP(B69,$B$16:$I$35,8,0)*C69,0)</f>
        <v>0</v>
      </c>
    </row>
    <row r="70" spans="1:9" ht="15" customHeight="1" x14ac:dyDescent="0.2">
      <c r="A70" s="263"/>
      <c r="B70" s="981"/>
      <c r="C70" s="264"/>
      <c r="D70" s="252">
        <f t="shared" si="11"/>
        <v>0</v>
      </c>
      <c r="E70" s="270">
        <f t="shared" si="12"/>
        <v>0</v>
      </c>
      <c r="F70" s="270">
        <f t="shared" si="13"/>
        <v>0</v>
      </c>
      <c r="G70" s="270">
        <f t="shared" si="14"/>
        <v>0</v>
      </c>
      <c r="H70" s="270">
        <f t="shared" si="15"/>
        <v>0</v>
      </c>
      <c r="I70" s="270">
        <f t="shared" si="16"/>
        <v>0</v>
      </c>
    </row>
    <row r="71" spans="1:9" ht="15" customHeight="1" x14ac:dyDescent="0.2">
      <c r="A71" s="263"/>
      <c r="B71" s="981"/>
      <c r="C71" s="264"/>
      <c r="D71" s="252">
        <f t="shared" si="11"/>
        <v>0</v>
      </c>
      <c r="E71" s="270">
        <f t="shared" si="12"/>
        <v>0</v>
      </c>
      <c r="F71" s="270">
        <f t="shared" si="13"/>
        <v>0</v>
      </c>
      <c r="G71" s="270">
        <f t="shared" si="14"/>
        <v>0</v>
      </c>
      <c r="H71" s="270">
        <f t="shared" si="15"/>
        <v>0</v>
      </c>
      <c r="I71" s="270">
        <f t="shared" si="16"/>
        <v>0</v>
      </c>
    </row>
    <row r="72" spans="1:9" ht="15" customHeight="1" x14ac:dyDescent="0.2">
      <c r="A72" s="263"/>
      <c r="B72" s="981"/>
      <c r="C72" s="264"/>
      <c r="D72" s="252">
        <f t="shared" si="11"/>
        <v>0</v>
      </c>
      <c r="E72" s="270">
        <f t="shared" si="12"/>
        <v>0</v>
      </c>
      <c r="F72" s="270">
        <f t="shared" si="13"/>
        <v>0</v>
      </c>
      <c r="G72" s="270">
        <f t="shared" si="14"/>
        <v>0</v>
      </c>
      <c r="H72" s="270">
        <f t="shared" si="15"/>
        <v>0</v>
      </c>
      <c r="I72" s="270">
        <f t="shared" si="16"/>
        <v>0</v>
      </c>
    </row>
    <row r="73" spans="1:9" ht="15" customHeight="1" x14ac:dyDescent="0.2">
      <c r="A73" s="263"/>
      <c r="B73" s="981"/>
      <c r="C73" s="264"/>
      <c r="D73" s="252">
        <f t="shared" si="11"/>
        <v>0</v>
      </c>
      <c r="E73" s="270">
        <f t="shared" si="12"/>
        <v>0</v>
      </c>
      <c r="F73" s="270">
        <f t="shared" si="13"/>
        <v>0</v>
      </c>
      <c r="G73" s="270">
        <f t="shared" si="14"/>
        <v>0</v>
      </c>
      <c r="H73" s="270">
        <f t="shared" si="15"/>
        <v>0</v>
      </c>
      <c r="I73" s="270">
        <f t="shared" si="16"/>
        <v>0</v>
      </c>
    </row>
    <row r="74" spans="1:9" ht="15" customHeight="1" x14ac:dyDescent="0.2">
      <c r="A74" s="263"/>
      <c r="B74" s="981"/>
      <c r="C74" s="264"/>
      <c r="D74" s="252">
        <f t="shared" si="11"/>
        <v>0</v>
      </c>
      <c r="E74" s="270">
        <f t="shared" si="12"/>
        <v>0</v>
      </c>
      <c r="F74" s="270">
        <f t="shared" si="13"/>
        <v>0</v>
      </c>
      <c r="G74" s="270">
        <f t="shared" si="14"/>
        <v>0</v>
      </c>
      <c r="H74" s="270">
        <f t="shared" si="15"/>
        <v>0</v>
      </c>
      <c r="I74" s="270">
        <f t="shared" si="16"/>
        <v>0</v>
      </c>
    </row>
    <row r="75" spans="1:9" ht="15" customHeight="1" x14ac:dyDescent="0.2">
      <c r="A75" s="263"/>
      <c r="B75" s="981"/>
      <c r="C75" s="264"/>
      <c r="D75" s="252">
        <f t="shared" si="11"/>
        <v>0</v>
      </c>
      <c r="E75" s="270">
        <f t="shared" si="12"/>
        <v>0</v>
      </c>
      <c r="F75" s="270">
        <f t="shared" si="13"/>
        <v>0</v>
      </c>
      <c r="G75" s="270">
        <f t="shared" si="14"/>
        <v>0</v>
      </c>
      <c r="H75" s="270">
        <f t="shared" si="15"/>
        <v>0</v>
      </c>
      <c r="I75" s="270">
        <f t="shared" si="16"/>
        <v>0</v>
      </c>
    </row>
    <row r="76" spans="1:9" ht="15" customHeight="1" thickBot="1" x14ac:dyDescent="0.3">
      <c r="A76" s="271" t="s">
        <v>752</v>
      </c>
      <c r="B76" s="272"/>
      <c r="C76" s="272"/>
      <c r="D76" s="273">
        <f t="shared" ref="D76:I76" si="17">SUM(D68:D75)</f>
        <v>0</v>
      </c>
      <c r="E76" s="273">
        <f t="shared" si="17"/>
        <v>0</v>
      </c>
      <c r="F76" s="273">
        <f t="shared" si="17"/>
        <v>0</v>
      </c>
      <c r="G76" s="273">
        <f t="shared" si="17"/>
        <v>0</v>
      </c>
      <c r="H76" s="273">
        <f t="shared" si="17"/>
        <v>0</v>
      </c>
      <c r="I76" s="273">
        <f t="shared" si="17"/>
        <v>0</v>
      </c>
    </row>
    <row r="77" spans="1:9" ht="15" customHeight="1" thickTop="1" x14ac:dyDescent="0.25">
      <c r="A77" s="239"/>
      <c r="B77" s="239"/>
      <c r="C77" s="239"/>
      <c r="D77" s="239"/>
      <c r="E77" s="239"/>
      <c r="F77" s="239"/>
      <c r="G77" s="239"/>
      <c r="H77" s="239"/>
      <c r="I77" s="239"/>
    </row>
    <row r="78" spans="1:9" ht="15" customHeight="1" x14ac:dyDescent="0.25">
      <c r="A78" s="239"/>
      <c r="B78" s="239"/>
      <c r="C78" s="239"/>
      <c r="D78" s="239"/>
      <c r="E78" s="239"/>
      <c r="F78" s="239"/>
      <c r="G78" s="239"/>
      <c r="H78" s="239"/>
      <c r="I78" s="239"/>
    </row>
    <row r="79" spans="1:9" ht="15" customHeight="1" x14ac:dyDescent="0.25">
      <c r="A79" s="265" t="s">
        <v>678</v>
      </c>
      <c r="B79" s="258"/>
      <c r="C79" s="258"/>
      <c r="D79" s="259"/>
      <c r="E79" s="259"/>
      <c r="F79" s="260"/>
      <c r="G79" s="258"/>
      <c r="H79" s="258"/>
      <c r="I79" s="275"/>
    </row>
    <row r="80" spans="1:9" ht="26.1" customHeight="1" x14ac:dyDescent="0.2">
      <c r="A80" s="7" t="s">
        <v>738</v>
      </c>
      <c r="B80" s="7" t="s">
        <v>725</v>
      </c>
      <c r="C80" s="7" t="s">
        <v>1412</v>
      </c>
      <c r="D80" s="222" t="s">
        <v>471</v>
      </c>
      <c r="E80" s="7" t="s">
        <v>472</v>
      </c>
      <c r="F80" s="7" t="s">
        <v>473</v>
      </c>
      <c r="G80" s="7" t="s">
        <v>474</v>
      </c>
      <c r="H80" s="7" t="s">
        <v>475</v>
      </c>
      <c r="I80" s="7" t="s">
        <v>476</v>
      </c>
    </row>
    <row r="81" spans="1:9" ht="15" customHeight="1" x14ac:dyDescent="0.25">
      <c r="A81" s="263"/>
      <c r="B81" s="266" t="s">
        <v>739</v>
      </c>
      <c r="C81" s="267"/>
      <c r="D81" s="252">
        <f t="shared" ref="D81:D98" si="18">SUM(E81:I81)</f>
        <v>0</v>
      </c>
      <c r="E81" s="268"/>
      <c r="F81" s="264"/>
      <c r="G81" s="264"/>
      <c r="H81" s="264"/>
      <c r="I81" s="269"/>
    </row>
    <row r="82" spans="1:9" ht="15" customHeight="1" x14ac:dyDescent="0.2">
      <c r="A82" s="263"/>
      <c r="B82" s="981"/>
      <c r="C82" s="264"/>
      <c r="D82" s="252">
        <f t="shared" si="18"/>
        <v>0</v>
      </c>
      <c r="E82" s="270">
        <f t="shared" ref="E82:E98" si="19">IFERROR(VLOOKUP(B82,$B$16:$I$35,4,0)*C82,0)</f>
        <v>0</v>
      </c>
      <c r="F82" s="270">
        <f t="shared" ref="F82:F98" si="20">IFERROR(VLOOKUP(B82,$B$16:$I$35,5,0)*C82,0)</f>
        <v>0</v>
      </c>
      <c r="G82" s="270">
        <f t="shared" ref="G82:G98" si="21">IFERROR(VLOOKUP(B82,$B$16:$I$35,6,0)*C82,0)</f>
        <v>0</v>
      </c>
      <c r="H82" s="270">
        <f t="shared" ref="H82:H98" si="22">IFERROR(VLOOKUP(B82,$B$16:$I$35,7,0)*C82,0)</f>
        <v>0</v>
      </c>
      <c r="I82" s="270">
        <f t="shared" ref="I82:I98" si="23">IFERROR(VLOOKUP(B82,$B$16:$I$35,8,0)*C82,0)</f>
        <v>0</v>
      </c>
    </row>
    <row r="83" spans="1:9" ht="15" customHeight="1" x14ac:dyDescent="0.2">
      <c r="A83" s="263"/>
      <c r="B83" s="981"/>
      <c r="C83" s="264"/>
      <c r="D83" s="252">
        <f t="shared" si="18"/>
        <v>0</v>
      </c>
      <c r="E83" s="270">
        <f t="shared" si="19"/>
        <v>0</v>
      </c>
      <c r="F83" s="270">
        <f t="shared" si="20"/>
        <v>0</v>
      </c>
      <c r="G83" s="270">
        <f t="shared" si="21"/>
        <v>0</v>
      </c>
      <c r="H83" s="270">
        <f t="shared" si="22"/>
        <v>0</v>
      </c>
      <c r="I83" s="270">
        <f t="shared" si="23"/>
        <v>0</v>
      </c>
    </row>
    <row r="84" spans="1:9" ht="15" customHeight="1" x14ac:dyDescent="0.2">
      <c r="A84" s="1015"/>
      <c r="B84" s="981"/>
      <c r="C84" s="1016"/>
      <c r="D84" s="252">
        <f t="shared" ref="D84:D93" si="24">SUM(E84:I84)</f>
        <v>0</v>
      </c>
      <c r="E84" s="270">
        <f t="shared" ref="E84:E93" si="25">IFERROR(VLOOKUP(B84,$B$16:$I$35,4,0)*C84,0)</f>
        <v>0</v>
      </c>
      <c r="F84" s="270">
        <f t="shared" ref="F84:F93" si="26">IFERROR(VLOOKUP(B84,$B$16:$I$35,5,0)*C84,0)</f>
        <v>0</v>
      </c>
      <c r="G84" s="270">
        <f t="shared" ref="G84:G93" si="27">IFERROR(VLOOKUP(B84,$B$16:$I$35,6,0)*C84,0)</f>
        <v>0</v>
      </c>
      <c r="H84" s="270">
        <f t="shared" ref="H84:H93" si="28">IFERROR(VLOOKUP(B84,$B$16:$I$35,7,0)*C84,0)</f>
        <v>0</v>
      </c>
      <c r="I84" s="270">
        <f t="shared" ref="I84:I93" si="29">IFERROR(VLOOKUP(B84,$B$16:$I$35,8,0)*C84,0)</f>
        <v>0</v>
      </c>
    </row>
    <row r="85" spans="1:9" ht="15" customHeight="1" x14ac:dyDescent="0.2">
      <c r="A85" s="1015"/>
      <c r="B85" s="981"/>
      <c r="C85" s="1016"/>
      <c r="D85" s="252">
        <f t="shared" si="24"/>
        <v>0</v>
      </c>
      <c r="E85" s="270">
        <f t="shared" si="25"/>
        <v>0</v>
      </c>
      <c r="F85" s="270">
        <f t="shared" si="26"/>
        <v>0</v>
      </c>
      <c r="G85" s="270">
        <f t="shared" si="27"/>
        <v>0</v>
      </c>
      <c r="H85" s="270">
        <f t="shared" si="28"/>
        <v>0</v>
      </c>
      <c r="I85" s="270">
        <f t="shared" si="29"/>
        <v>0</v>
      </c>
    </row>
    <row r="86" spans="1:9" ht="15" customHeight="1" x14ac:dyDescent="0.2">
      <c r="A86" s="1015"/>
      <c r="B86" s="981"/>
      <c r="C86" s="1016"/>
      <c r="D86" s="252">
        <f t="shared" si="24"/>
        <v>0</v>
      </c>
      <c r="E86" s="270">
        <f t="shared" si="25"/>
        <v>0</v>
      </c>
      <c r="F86" s="270">
        <f t="shared" si="26"/>
        <v>0</v>
      </c>
      <c r="G86" s="270">
        <f t="shared" si="27"/>
        <v>0</v>
      </c>
      <c r="H86" s="270">
        <f t="shared" si="28"/>
        <v>0</v>
      </c>
      <c r="I86" s="270">
        <f t="shared" si="29"/>
        <v>0</v>
      </c>
    </row>
    <row r="87" spans="1:9" ht="15" customHeight="1" x14ac:dyDescent="0.2">
      <c r="A87" s="1015"/>
      <c r="B87" s="981"/>
      <c r="C87" s="1016"/>
      <c r="D87" s="252">
        <f t="shared" ref="D87:D88" si="30">SUM(E87:I87)</f>
        <v>0</v>
      </c>
      <c r="E87" s="270">
        <f t="shared" ref="E87:E88" si="31">IFERROR(VLOOKUP(B87,$B$16:$I$35,4,0)*C87,0)</f>
        <v>0</v>
      </c>
      <c r="F87" s="270">
        <f t="shared" ref="F87:F88" si="32">IFERROR(VLOOKUP(B87,$B$16:$I$35,5,0)*C87,0)</f>
        <v>0</v>
      </c>
      <c r="G87" s="270">
        <f t="shared" ref="G87:G88" si="33">IFERROR(VLOOKUP(B87,$B$16:$I$35,6,0)*C87,0)</f>
        <v>0</v>
      </c>
      <c r="H87" s="270">
        <f t="shared" ref="H87:H88" si="34">IFERROR(VLOOKUP(B87,$B$16:$I$35,7,0)*C87,0)</f>
        <v>0</v>
      </c>
      <c r="I87" s="270">
        <f t="shared" ref="I87:I88" si="35">IFERROR(VLOOKUP(B87,$B$16:$I$35,8,0)*C87,0)</f>
        <v>0</v>
      </c>
    </row>
    <row r="88" spans="1:9" ht="15" customHeight="1" x14ac:dyDescent="0.2">
      <c r="A88" s="1015"/>
      <c r="B88" s="981"/>
      <c r="C88" s="1016"/>
      <c r="D88" s="252">
        <f t="shared" si="30"/>
        <v>0</v>
      </c>
      <c r="E88" s="270">
        <f t="shared" si="31"/>
        <v>0</v>
      </c>
      <c r="F88" s="270">
        <f t="shared" si="32"/>
        <v>0</v>
      </c>
      <c r="G88" s="270">
        <f t="shared" si="33"/>
        <v>0</v>
      </c>
      <c r="H88" s="270">
        <f t="shared" si="34"/>
        <v>0</v>
      </c>
      <c r="I88" s="270">
        <f t="shared" si="35"/>
        <v>0</v>
      </c>
    </row>
    <row r="89" spans="1:9" ht="15" customHeight="1" x14ac:dyDescent="0.2">
      <c r="A89" s="1015"/>
      <c r="B89" s="981"/>
      <c r="C89" s="1016"/>
      <c r="D89" s="252">
        <f t="shared" si="24"/>
        <v>0</v>
      </c>
      <c r="E89" s="270">
        <f t="shared" si="25"/>
        <v>0</v>
      </c>
      <c r="F89" s="270">
        <f t="shared" si="26"/>
        <v>0</v>
      </c>
      <c r="G89" s="270">
        <f t="shared" si="27"/>
        <v>0</v>
      </c>
      <c r="H89" s="270">
        <f t="shared" si="28"/>
        <v>0</v>
      </c>
      <c r="I89" s="270">
        <f t="shared" si="29"/>
        <v>0</v>
      </c>
    </row>
    <row r="90" spans="1:9" ht="15" customHeight="1" x14ac:dyDescent="0.2">
      <c r="A90" s="1015"/>
      <c r="B90" s="981"/>
      <c r="C90" s="1016"/>
      <c r="D90" s="252">
        <f t="shared" si="24"/>
        <v>0</v>
      </c>
      <c r="E90" s="270">
        <f t="shared" si="25"/>
        <v>0</v>
      </c>
      <c r="F90" s="270">
        <f t="shared" si="26"/>
        <v>0</v>
      </c>
      <c r="G90" s="270">
        <f t="shared" si="27"/>
        <v>0</v>
      </c>
      <c r="H90" s="270">
        <f t="shared" si="28"/>
        <v>0</v>
      </c>
      <c r="I90" s="270">
        <f t="shared" si="29"/>
        <v>0</v>
      </c>
    </row>
    <row r="91" spans="1:9" ht="15" customHeight="1" x14ac:dyDescent="0.2">
      <c r="A91" s="1015"/>
      <c r="B91" s="981"/>
      <c r="C91" s="1016"/>
      <c r="D91" s="252">
        <f t="shared" si="24"/>
        <v>0</v>
      </c>
      <c r="E91" s="270">
        <f t="shared" si="25"/>
        <v>0</v>
      </c>
      <c r="F91" s="270">
        <f t="shared" si="26"/>
        <v>0</v>
      </c>
      <c r="G91" s="270">
        <f t="shared" si="27"/>
        <v>0</v>
      </c>
      <c r="H91" s="270">
        <f t="shared" si="28"/>
        <v>0</v>
      </c>
      <c r="I91" s="270">
        <f t="shared" si="29"/>
        <v>0</v>
      </c>
    </row>
    <row r="92" spans="1:9" ht="15" customHeight="1" x14ac:dyDescent="0.2">
      <c r="A92" s="1015"/>
      <c r="B92" s="981"/>
      <c r="C92" s="1016"/>
      <c r="D92" s="252">
        <f t="shared" si="24"/>
        <v>0</v>
      </c>
      <c r="E92" s="270">
        <f t="shared" si="25"/>
        <v>0</v>
      </c>
      <c r="F92" s="270">
        <f t="shared" si="26"/>
        <v>0</v>
      </c>
      <c r="G92" s="270">
        <f t="shared" si="27"/>
        <v>0</v>
      </c>
      <c r="H92" s="270">
        <f t="shared" si="28"/>
        <v>0</v>
      </c>
      <c r="I92" s="270">
        <f t="shared" si="29"/>
        <v>0</v>
      </c>
    </row>
    <row r="93" spans="1:9" ht="15" customHeight="1" x14ac:dyDescent="0.2">
      <c r="A93" s="1015"/>
      <c r="B93" s="981"/>
      <c r="C93" s="1016"/>
      <c r="D93" s="252">
        <f t="shared" si="24"/>
        <v>0</v>
      </c>
      <c r="E93" s="270">
        <f t="shared" si="25"/>
        <v>0</v>
      </c>
      <c r="F93" s="270">
        <f t="shared" si="26"/>
        <v>0</v>
      </c>
      <c r="G93" s="270">
        <f t="shared" si="27"/>
        <v>0</v>
      </c>
      <c r="H93" s="270">
        <f t="shared" si="28"/>
        <v>0</v>
      </c>
      <c r="I93" s="270">
        <f t="shared" si="29"/>
        <v>0</v>
      </c>
    </row>
    <row r="94" spans="1:9" ht="15" customHeight="1" x14ac:dyDescent="0.2">
      <c r="A94" s="263"/>
      <c r="B94" s="981"/>
      <c r="C94" s="264"/>
      <c r="D94" s="252">
        <f t="shared" si="18"/>
        <v>0</v>
      </c>
      <c r="E94" s="270">
        <f t="shared" si="19"/>
        <v>0</v>
      </c>
      <c r="F94" s="270">
        <f t="shared" si="20"/>
        <v>0</v>
      </c>
      <c r="G94" s="270">
        <f t="shared" si="21"/>
        <v>0</v>
      </c>
      <c r="H94" s="270">
        <f t="shared" si="22"/>
        <v>0</v>
      </c>
      <c r="I94" s="270">
        <f t="shared" si="23"/>
        <v>0</v>
      </c>
    </row>
    <row r="95" spans="1:9" ht="15" customHeight="1" x14ac:dyDescent="0.2">
      <c r="A95" s="263"/>
      <c r="B95" s="981"/>
      <c r="C95" s="264"/>
      <c r="D95" s="252">
        <f t="shared" si="18"/>
        <v>0</v>
      </c>
      <c r="E95" s="270">
        <f t="shared" si="19"/>
        <v>0</v>
      </c>
      <c r="F95" s="270">
        <f t="shared" si="20"/>
        <v>0</v>
      </c>
      <c r="G95" s="270">
        <f t="shared" si="21"/>
        <v>0</v>
      </c>
      <c r="H95" s="270">
        <f t="shared" si="22"/>
        <v>0</v>
      </c>
      <c r="I95" s="270">
        <f t="shared" si="23"/>
        <v>0</v>
      </c>
    </row>
    <row r="96" spans="1:9" ht="15" customHeight="1" x14ac:dyDescent="0.2">
      <c r="A96" s="263"/>
      <c r="B96" s="981"/>
      <c r="C96" s="264"/>
      <c r="D96" s="252">
        <f t="shared" si="18"/>
        <v>0</v>
      </c>
      <c r="E96" s="270">
        <f t="shared" si="19"/>
        <v>0</v>
      </c>
      <c r="F96" s="270">
        <f t="shared" si="20"/>
        <v>0</v>
      </c>
      <c r="G96" s="270">
        <f t="shared" si="21"/>
        <v>0</v>
      </c>
      <c r="H96" s="270">
        <f t="shared" si="22"/>
        <v>0</v>
      </c>
      <c r="I96" s="270">
        <f t="shared" si="23"/>
        <v>0</v>
      </c>
    </row>
    <row r="97" spans="1:9" ht="15" customHeight="1" x14ac:dyDescent="0.2">
      <c r="A97" s="263"/>
      <c r="B97" s="981"/>
      <c r="C97" s="264"/>
      <c r="D97" s="252">
        <f t="shared" si="18"/>
        <v>0</v>
      </c>
      <c r="E97" s="270">
        <f t="shared" si="19"/>
        <v>0</v>
      </c>
      <c r="F97" s="270">
        <f t="shared" si="20"/>
        <v>0</v>
      </c>
      <c r="G97" s="270">
        <f t="shared" si="21"/>
        <v>0</v>
      </c>
      <c r="H97" s="270">
        <f t="shared" si="22"/>
        <v>0</v>
      </c>
      <c r="I97" s="270">
        <f t="shared" si="23"/>
        <v>0</v>
      </c>
    </row>
    <row r="98" spans="1:9" ht="15" customHeight="1" x14ac:dyDescent="0.2">
      <c r="A98" s="263"/>
      <c r="B98" s="981"/>
      <c r="C98" s="264"/>
      <c r="D98" s="252">
        <f t="shared" si="18"/>
        <v>0</v>
      </c>
      <c r="E98" s="270">
        <f t="shared" si="19"/>
        <v>0</v>
      </c>
      <c r="F98" s="270">
        <f t="shared" si="20"/>
        <v>0</v>
      </c>
      <c r="G98" s="270">
        <f t="shared" si="21"/>
        <v>0</v>
      </c>
      <c r="H98" s="270">
        <f t="shared" si="22"/>
        <v>0</v>
      </c>
      <c r="I98" s="270">
        <f t="shared" si="23"/>
        <v>0</v>
      </c>
    </row>
    <row r="99" spans="1:9" ht="15" customHeight="1" thickBot="1" x14ac:dyDescent="0.3">
      <c r="A99" s="271" t="s">
        <v>754</v>
      </c>
      <c r="B99" s="272"/>
      <c r="C99" s="272"/>
      <c r="D99" s="273">
        <f t="shared" ref="D99:I99" si="36">SUM(D81:D98)</f>
        <v>0</v>
      </c>
      <c r="E99" s="273">
        <f t="shared" si="36"/>
        <v>0</v>
      </c>
      <c r="F99" s="273">
        <f t="shared" si="36"/>
        <v>0</v>
      </c>
      <c r="G99" s="273">
        <f t="shared" si="36"/>
        <v>0</v>
      </c>
      <c r="H99" s="273">
        <f t="shared" si="36"/>
        <v>0</v>
      </c>
      <c r="I99" s="273">
        <f t="shared" si="36"/>
        <v>0</v>
      </c>
    </row>
    <row r="100" spans="1:9" ht="15" customHeight="1" thickTop="1" x14ac:dyDescent="0.25">
      <c r="A100" s="239"/>
      <c r="B100" s="239"/>
      <c r="C100" s="239"/>
      <c r="D100" s="239"/>
      <c r="E100" s="239"/>
      <c r="F100" s="239"/>
      <c r="G100" s="239"/>
      <c r="H100" s="239"/>
      <c r="I100" s="239"/>
    </row>
  </sheetData>
  <sheetProtection algorithmName="SHA-512" hashValue="iyLaGPMBbNixJ/RMsyanFQe/8F5DW2R7v3XC/DPzIjZJMB+6E60jRIFFwsGOWv9SkYnmNYmc8hIYAR1vAk4YDQ==" saltValue="ubJTowQPzJYIfJI55h0LNA==" spinCount="100000" sheet="1" objects="1" scenarios="1"/>
  <dataValidations count="1">
    <dataValidation type="list" allowBlank="1" showInputMessage="1" showErrorMessage="1" sqref="B41:B62 B82:B98 B69:B75" xr:uid="{B06E814D-96FF-44B3-BB37-E206DD4290B2}">
      <formula1>$B$16:$B$35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A31519B-6C20-46B9-862F-A42E90195B3F}">
          <x14:formula1>
            <xm:f>'Input List'!$N$3:$N$34</xm:f>
          </x14:formula1>
          <xm:sqref>H8:H10</xm:sqref>
        </x14:dataValidation>
        <x14:dataValidation type="list" allowBlank="1" showInputMessage="1" showErrorMessage="1" xr:uid="{C94B6225-666B-4CC1-9AF3-5AC4944CAD1C}">
          <x14:formula1>
            <xm:f>'Input List'!$D$3:$D$63</xm:f>
          </x14:formula1>
          <xm:sqref>B16:B35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1724-2298-498A-B330-12B1F927B9C6}">
  <dimension ref="A1:I114"/>
  <sheetViews>
    <sheetView workbookViewId="0">
      <selection activeCell="A3" sqref="A3"/>
    </sheetView>
  </sheetViews>
  <sheetFormatPr defaultColWidth="9" defaultRowHeight="15" x14ac:dyDescent="0.2"/>
  <cols>
    <col min="1" max="1" width="34.375" style="14" customWidth="1"/>
    <col min="2" max="9" width="13.625" style="14" customWidth="1"/>
    <col min="10" max="16384" width="9" style="14"/>
  </cols>
  <sheetData>
    <row r="1" spans="1:9" ht="15" customHeight="1" x14ac:dyDescent="0.25">
      <c r="A1" s="1" t="str">
        <f>CONCATENATE("Schedule ",Cklist!$A24," - ",Cklist!$B24)</f>
        <v>Schedule C-2n - Allocation of Dietary Costs</v>
      </c>
      <c r="B1" s="179"/>
      <c r="C1" s="104"/>
      <c r="D1" s="66"/>
      <c r="E1" s="66"/>
      <c r="F1" s="1129" t="s">
        <v>2</v>
      </c>
      <c r="G1" s="1130"/>
      <c r="H1" s="239"/>
      <c r="I1" s="239"/>
    </row>
    <row r="2" spans="1:9" ht="15" customHeight="1" x14ac:dyDescent="0.25">
      <c r="A2" s="4" t="str">
        <f>'Sch A'!$A$2</f>
        <v>SFN 137 (Rev. 04-24)</v>
      </c>
      <c r="B2" s="180"/>
      <c r="C2" s="66"/>
      <c r="D2" s="876"/>
      <c r="E2" s="876"/>
      <c r="F2" s="1131" t="s">
        <v>3</v>
      </c>
      <c r="G2" s="1132">
        <f>'Sch A'!$C$2</f>
        <v>45108</v>
      </c>
      <c r="H2" s="239"/>
      <c r="I2" s="239"/>
    </row>
    <row r="3" spans="1:9" ht="15" customHeight="1" x14ac:dyDescent="0.25">
      <c r="A3" s="1447">
        <f>'Sch A'!$A$5</f>
        <v>0</v>
      </c>
      <c r="B3" s="104"/>
      <c r="C3" s="32"/>
      <c r="D3" s="1135"/>
      <c r="E3" s="1135"/>
      <c r="F3" s="1133" t="s">
        <v>4</v>
      </c>
      <c r="G3" s="1134">
        <f>'Sch A'!$C$3</f>
        <v>45473</v>
      </c>
      <c r="H3" s="239"/>
      <c r="I3" s="239"/>
    </row>
    <row r="4" spans="1:9" ht="15" customHeight="1" x14ac:dyDescent="0.25">
      <c r="A4" s="237"/>
      <c r="B4" s="238"/>
      <c r="C4" s="238"/>
      <c r="D4" s="238"/>
      <c r="E4" s="238"/>
      <c r="F4" s="238"/>
      <c r="G4" s="238"/>
      <c r="H4" s="239"/>
      <c r="I4" s="239"/>
    </row>
    <row r="5" spans="1:9" ht="15" customHeight="1" x14ac:dyDescent="0.25">
      <c r="A5" s="242" t="s">
        <v>706</v>
      </c>
      <c r="B5" s="1185" t="s">
        <v>694</v>
      </c>
      <c r="C5" s="1181"/>
      <c r="D5" s="1181"/>
      <c r="E5" s="1181"/>
      <c r="F5" s="1181"/>
      <c r="G5" s="1182"/>
      <c r="H5" s="239"/>
      <c r="I5" s="239"/>
    </row>
    <row r="6" spans="1:9" ht="26.1" customHeight="1" x14ac:dyDescent="0.25">
      <c r="A6" s="243"/>
      <c r="B6" s="244" t="s">
        <v>471</v>
      </c>
      <c r="C6" s="187" t="s">
        <v>472</v>
      </c>
      <c r="D6" s="245" t="s">
        <v>473</v>
      </c>
      <c r="E6" s="189" t="s">
        <v>474</v>
      </c>
      <c r="F6" s="190" t="s">
        <v>475</v>
      </c>
      <c r="G6" s="191" t="s">
        <v>476</v>
      </c>
      <c r="H6" s="246" t="s">
        <v>744</v>
      </c>
      <c r="I6" s="239"/>
    </row>
    <row r="7" spans="1:9" ht="15" customHeight="1" x14ac:dyDescent="0.25">
      <c r="A7" s="247" t="s">
        <v>745</v>
      </c>
      <c r="B7" s="248"/>
      <c r="C7" s="249"/>
      <c r="D7" s="249"/>
      <c r="E7" s="249"/>
      <c r="F7" s="249"/>
      <c r="G7" s="249"/>
      <c r="H7" s="250"/>
      <c r="I7" s="239"/>
    </row>
    <row r="8" spans="1:9" ht="18" customHeight="1" x14ac:dyDescent="0.35">
      <c r="A8" s="251" t="s">
        <v>746</v>
      </c>
      <c r="B8" s="252">
        <f t="shared" ref="B8:B11" si="0">SUM(C8:G8)</f>
        <v>0</v>
      </c>
      <c r="C8" s="252">
        <f>E64</f>
        <v>0</v>
      </c>
      <c r="D8" s="252">
        <f t="shared" ref="D8:G8" si="1">F64</f>
        <v>0</v>
      </c>
      <c r="E8" s="252">
        <f t="shared" si="1"/>
        <v>0</v>
      </c>
      <c r="F8" s="252">
        <f t="shared" si="1"/>
        <v>0</v>
      </c>
      <c r="G8" s="252">
        <f t="shared" si="1"/>
        <v>0</v>
      </c>
      <c r="H8" s="253"/>
      <c r="I8" s="239"/>
    </row>
    <row r="9" spans="1:9" ht="18" customHeight="1" x14ac:dyDescent="0.35">
      <c r="A9" s="251" t="s">
        <v>747</v>
      </c>
      <c r="B9" s="252">
        <f t="shared" si="0"/>
        <v>0</v>
      </c>
      <c r="C9" s="252">
        <f>E77</f>
        <v>0</v>
      </c>
      <c r="D9" s="252">
        <f t="shared" ref="D9:G9" si="2">F77</f>
        <v>0</v>
      </c>
      <c r="E9" s="252">
        <f t="shared" si="2"/>
        <v>0</v>
      </c>
      <c r="F9" s="252">
        <f t="shared" si="2"/>
        <v>0</v>
      </c>
      <c r="G9" s="252">
        <f t="shared" si="2"/>
        <v>0</v>
      </c>
      <c r="H9" s="253"/>
      <c r="I9" s="239"/>
    </row>
    <row r="10" spans="1:9" ht="18" customHeight="1" x14ac:dyDescent="0.35">
      <c r="A10" s="251" t="s">
        <v>748</v>
      </c>
      <c r="B10" s="252">
        <f t="shared" si="0"/>
        <v>0</v>
      </c>
      <c r="C10" s="252">
        <f>E100</f>
        <v>0</v>
      </c>
      <c r="D10" s="252">
        <f>F100</f>
        <v>0</v>
      </c>
      <c r="E10" s="252">
        <f>G100</f>
        <v>0</v>
      </c>
      <c r="F10" s="252">
        <f>H100</f>
        <v>0</v>
      </c>
      <c r="G10" s="252">
        <f>I100</f>
        <v>0</v>
      </c>
      <c r="H10" s="253"/>
      <c r="I10" s="239"/>
    </row>
    <row r="11" spans="1:9" ht="18" customHeight="1" x14ac:dyDescent="0.35">
      <c r="A11" s="897" t="s">
        <v>1492</v>
      </c>
      <c r="B11" s="252">
        <f t="shared" si="0"/>
        <v>0</v>
      </c>
      <c r="C11" s="252">
        <f>E113</f>
        <v>0</v>
      </c>
      <c r="D11" s="252">
        <f t="shared" ref="D11:G11" si="3">F113</f>
        <v>0</v>
      </c>
      <c r="E11" s="252">
        <f t="shared" si="3"/>
        <v>0</v>
      </c>
      <c r="F11" s="252">
        <f t="shared" si="3"/>
        <v>0</v>
      </c>
      <c r="G11" s="252">
        <f t="shared" si="3"/>
        <v>0</v>
      </c>
      <c r="H11" s="253"/>
      <c r="I11" s="239"/>
    </row>
    <row r="12" spans="1:9" ht="15" customHeight="1" x14ac:dyDescent="0.25">
      <c r="A12" s="254" t="s">
        <v>749</v>
      </c>
      <c r="B12" s="252">
        <f>SUM(C12:G12)</f>
        <v>0</v>
      </c>
      <c r="C12" s="252">
        <f>SUM(C8:C11)</f>
        <v>0</v>
      </c>
      <c r="D12" s="252">
        <f>SUM(D8:D11)</f>
        <v>0</v>
      </c>
      <c r="E12" s="252">
        <f>SUM(E8:E11)</f>
        <v>0</v>
      </c>
      <c r="F12" s="252">
        <f>SUM(F8:F11)</f>
        <v>0</v>
      </c>
      <c r="G12" s="252">
        <f>SUM(G8:G11)</f>
        <v>0</v>
      </c>
      <c r="H12" s="276"/>
      <c r="I12" s="239"/>
    </row>
    <row r="13" spans="1:9" ht="15" customHeight="1" x14ac:dyDescent="0.25">
      <c r="A13" s="256" t="s">
        <v>750</v>
      </c>
      <c r="B13" s="257"/>
      <c r="C13" s="257"/>
      <c r="D13" s="257"/>
      <c r="E13" s="257"/>
      <c r="F13" s="257"/>
      <c r="G13" s="257"/>
      <c r="H13" s="239"/>
      <c r="I13" s="239"/>
    </row>
    <row r="14" spans="1:9" ht="15" customHeight="1" x14ac:dyDescent="0.25">
      <c r="A14" s="239"/>
      <c r="B14" s="239"/>
      <c r="C14" s="239"/>
      <c r="D14" s="239"/>
      <c r="E14" s="239"/>
      <c r="F14" s="239"/>
      <c r="G14" s="239"/>
      <c r="H14" s="239"/>
      <c r="I14" s="239"/>
    </row>
    <row r="15" spans="1:9" ht="15" customHeight="1" x14ac:dyDescent="0.25">
      <c r="A15" s="207" t="s">
        <v>723</v>
      </c>
      <c r="B15" s="258"/>
      <c r="C15" s="258"/>
      <c r="D15" s="259"/>
      <c r="E15" s="259"/>
      <c r="F15" s="260"/>
      <c r="G15" s="258"/>
      <c r="H15" s="258"/>
      <c r="I15" s="261"/>
    </row>
    <row r="16" spans="1:9" ht="26.1" customHeight="1" x14ac:dyDescent="0.2">
      <c r="A16" s="262" t="s">
        <v>724</v>
      </c>
      <c r="B16" s="7" t="s">
        <v>725</v>
      </c>
      <c r="C16" s="867" t="s">
        <v>1427</v>
      </c>
      <c r="D16" s="222" t="s">
        <v>471</v>
      </c>
      <c r="E16" s="7" t="s">
        <v>472</v>
      </c>
      <c r="F16" s="7" t="s">
        <v>473</v>
      </c>
      <c r="G16" s="7" t="s">
        <v>474</v>
      </c>
      <c r="H16" s="7" t="s">
        <v>475</v>
      </c>
      <c r="I16" s="7" t="s">
        <v>476</v>
      </c>
    </row>
    <row r="17" spans="1:9" ht="15" customHeight="1" x14ac:dyDescent="0.2">
      <c r="A17" s="263"/>
      <c r="B17" s="981"/>
      <c r="C17" s="264"/>
      <c r="D17" s="215">
        <f t="shared" ref="D17:D36" si="4">SUM(E17:I17)</f>
        <v>0</v>
      </c>
      <c r="E17" s="1344">
        <f>IFERROR(VLOOKUP($B17,'Sch C-3'!$C$8:$I$128,3,0),0)</f>
        <v>0</v>
      </c>
      <c r="F17" s="1344">
        <f>IFERROR(VLOOKUP($B17,'Sch C-3'!$C$8:$I$128,4,0),0)</f>
        <v>0</v>
      </c>
      <c r="G17" s="1344">
        <f>IFERROR(VLOOKUP($B17,'Sch C-3'!$C$8:$I$128,5,0),0)</f>
        <v>0</v>
      </c>
      <c r="H17" s="1344">
        <f>IFERROR(VLOOKUP($B17,'Sch C-3'!$C$8:$I$128,6,0),0)</f>
        <v>0</v>
      </c>
      <c r="I17" s="1344">
        <f>IFERROR(VLOOKUP($B17,'Sch C-3'!$C$8:$I$128,7,0),0)</f>
        <v>0</v>
      </c>
    </row>
    <row r="18" spans="1:9" ht="15" customHeight="1" x14ac:dyDescent="0.2">
      <c r="A18" s="263"/>
      <c r="B18" s="981"/>
      <c r="C18" s="264"/>
      <c r="D18" s="215">
        <f t="shared" si="4"/>
        <v>0</v>
      </c>
      <c r="E18" s="1344">
        <f>IFERROR(VLOOKUP($B18,'Sch C-3'!$C$8:$I$128,3,0),0)</f>
        <v>0</v>
      </c>
      <c r="F18" s="1344">
        <f>IFERROR(VLOOKUP($B18,'Sch C-3'!$C$8:$I$128,4,0),0)</f>
        <v>0</v>
      </c>
      <c r="G18" s="1344">
        <f>IFERROR(VLOOKUP($B18,'Sch C-3'!$C$8:$I$128,5,0),0)</f>
        <v>0</v>
      </c>
      <c r="H18" s="1344">
        <f>IFERROR(VLOOKUP($B18,'Sch C-3'!$C$8:$I$128,6,0),0)</f>
        <v>0</v>
      </c>
      <c r="I18" s="1344">
        <f>IFERROR(VLOOKUP($B18,'Sch C-3'!$C$8:$I$128,7,0),0)</f>
        <v>0</v>
      </c>
    </row>
    <row r="19" spans="1:9" ht="15" customHeight="1" x14ac:dyDescent="0.2">
      <c r="A19" s="263"/>
      <c r="B19" s="981"/>
      <c r="C19" s="264"/>
      <c r="D19" s="215">
        <f t="shared" si="4"/>
        <v>0</v>
      </c>
      <c r="E19" s="1344">
        <f>IFERROR(VLOOKUP($B19,'Sch C-3'!$C$8:$I$128,3,0),0)</f>
        <v>0</v>
      </c>
      <c r="F19" s="1344">
        <f>IFERROR(VLOOKUP($B19,'Sch C-3'!$C$8:$I$128,4,0),0)</f>
        <v>0</v>
      </c>
      <c r="G19" s="1344">
        <f>IFERROR(VLOOKUP($B19,'Sch C-3'!$C$8:$I$128,5,0),0)</f>
        <v>0</v>
      </c>
      <c r="H19" s="1344">
        <f>IFERROR(VLOOKUP($B19,'Sch C-3'!$C$8:$I$128,6,0),0)</f>
        <v>0</v>
      </c>
      <c r="I19" s="1344">
        <f>IFERROR(VLOOKUP($B19,'Sch C-3'!$C$8:$I$128,7,0),0)</f>
        <v>0</v>
      </c>
    </row>
    <row r="20" spans="1:9" ht="15" customHeight="1" x14ac:dyDescent="0.2">
      <c r="A20" s="263"/>
      <c r="B20" s="981"/>
      <c r="C20" s="264"/>
      <c r="D20" s="215">
        <f t="shared" si="4"/>
        <v>0</v>
      </c>
      <c r="E20" s="1344">
        <f>IFERROR(VLOOKUP($B20,'Sch C-3'!$C$8:$I$128,3,0),0)</f>
        <v>0</v>
      </c>
      <c r="F20" s="1344">
        <f>IFERROR(VLOOKUP($B20,'Sch C-3'!$C$8:$I$128,4,0),0)</f>
        <v>0</v>
      </c>
      <c r="G20" s="1344">
        <f>IFERROR(VLOOKUP($B20,'Sch C-3'!$C$8:$I$128,5,0),0)</f>
        <v>0</v>
      </c>
      <c r="H20" s="1344">
        <f>IFERROR(VLOOKUP($B20,'Sch C-3'!$C$8:$I$128,6,0),0)</f>
        <v>0</v>
      </c>
      <c r="I20" s="1344">
        <f>IFERROR(VLOOKUP($B20,'Sch C-3'!$C$8:$I$128,7,0),0)</f>
        <v>0</v>
      </c>
    </row>
    <row r="21" spans="1:9" ht="15" customHeight="1" x14ac:dyDescent="0.2">
      <c r="A21" s="263"/>
      <c r="B21" s="981"/>
      <c r="C21" s="264"/>
      <c r="D21" s="215">
        <f t="shared" si="4"/>
        <v>0</v>
      </c>
      <c r="E21" s="1344">
        <f>IFERROR(VLOOKUP($B21,'Sch C-3'!$C$8:$I$128,3,0),0)</f>
        <v>0</v>
      </c>
      <c r="F21" s="1344">
        <f>IFERROR(VLOOKUP($B21,'Sch C-3'!$C$8:$I$128,4,0),0)</f>
        <v>0</v>
      </c>
      <c r="G21" s="1344">
        <f>IFERROR(VLOOKUP($B21,'Sch C-3'!$C$8:$I$128,5,0),0)</f>
        <v>0</v>
      </c>
      <c r="H21" s="1344">
        <f>IFERROR(VLOOKUP($B21,'Sch C-3'!$C$8:$I$128,6,0),0)</f>
        <v>0</v>
      </c>
      <c r="I21" s="1344">
        <f>IFERROR(VLOOKUP($B21,'Sch C-3'!$C$8:$I$128,7,0),0)</f>
        <v>0</v>
      </c>
    </row>
    <row r="22" spans="1:9" ht="15" customHeight="1" x14ac:dyDescent="0.2">
      <c r="A22" s="263"/>
      <c r="B22" s="981"/>
      <c r="C22" s="264"/>
      <c r="D22" s="215">
        <f t="shared" si="4"/>
        <v>0</v>
      </c>
      <c r="E22" s="1344">
        <f>IFERROR(VLOOKUP($B22,'Sch C-3'!$C$8:$I$128,3,0),0)</f>
        <v>0</v>
      </c>
      <c r="F22" s="1344">
        <f>IFERROR(VLOOKUP($B22,'Sch C-3'!$C$8:$I$128,4,0),0)</f>
        <v>0</v>
      </c>
      <c r="G22" s="1344">
        <f>IFERROR(VLOOKUP($B22,'Sch C-3'!$C$8:$I$128,5,0),0)</f>
        <v>0</v>
      </c>
      <c r="H22" s="1344">
        <f>IFERROR(VLOOKUP($B22,'Sch C-3'!$C$8:$I$128,6,0),0)</f>
        <v>0</v>
      </c>
      <c r="I22" s="1344">
        <f>IFERROR(VLOOKUP($B22,'Sch C-3'!$C$8:$I$128,7,0),0)</f>
        <v>0</v>
      </c>
    </row>
    <row r="23" spans="1:9" ht="15" customHeight="1" x14ac:dyDescent="0.2">
      <c r="A23" s="263"/>
      <c r="B23" s="981"/>
      <c r="C23" s="264"/>
      <c r="D23" s="215">
        <f t="shared" si="4"/>
        <v>0</v>
      </c>
      <c r="E23" s="1344">
        <f>IFERROR(VLOOKUP($B23,'Sch C-3'!$C$8:$I$128,3,0),0)</f>
        <v>0</v>
      </c>
      <c r="F23" s="1344">
        <f>IFERROR(VLOOKUP($B23,'Sch C-3'!$C$8:$I$128,4,0),0)</f>
        <v>0</v>
      </c>
      <c r="G23" s="1344">
        <f>IFERROR(VLOOKUP($B23,'Sch C-3'!$C$8:$I$128,5,0),0)</f>
        <v>0</v>
      </c>
      <c r="H23" s="1344">
        <f>IFERROR(VLOOKUP($B23,'Sch C-3'!$C$8:$I$128,6,0),0)</f>
        <v>0</v>
      </c>
      <c r="I23" s="1344">
        <f>IFERROR(VLOOKUP($B23,'Sch C-3'!$C$8:$I$128,7,0),0)</f>
        <v>0</v>
      </c>
    </row>
    <row r="24" spans="1:9" ht="15" customHeight="1" x14ac:dyDescent="0.2">
      <c r="A24" s="263"/>
      <c r="B24" s="981"/>
      <c r="C24" s="264"/>
      <c r="D24" s="215">
        <f t="shared" si="4"/>
        <v>0</v>
      </c>
      <c r="E24" s="1344">
        <f>IFERROR(VLOOKUP($B24,'Sch C-3'!$C$8:$I$128,3,0),0)</f>
        <v>0</v>
      </c>
      <c r="F24" s="1344">
        <f>IFERROR(VLOOKUP($B24,'Sch C-3'!$C$8:$I$128,4,0),0)</f>
        <v>0</v>
      </c>
      <c r="G24" s="1344">
        <f>IFERROR(VLOOKUP($B24,'Sch C-3'!$C$8:$I$128,5,0),0)</f>
        <v>0</v>
      </c>
      <c r="H24" s="1344">
        <f>IFERROR(VLOOKUP($B24,'Sch C-3'!$C$8:$I$128,6,0),0)</f>
        <v>0</v>
      </c>
      <c r="I24" s="1344">
        <f>IFERROR(VLOOKUP($B24,'Sch C-3'!$C$8:$I$128,7,0),0)</f>
        <v>0</v>
      </c>
    </row>
    <row r="25" spans="1:9" ht="15" customHeight="1" x14ac:dyDescent="0.2">
      <c r="A25" s="263"/>
      <c r="B25" s="981"/>
      <c r="C25" s="264"/>
      <c r="D25" s="215">
        <f t="shared" si="4"/>
        <v>0</v>
      </c>
      <c r="E25" s="1344">
        <f>IFERROR(VLOOKUP($B25,'Sch C-3'!$C$8:$I$128,3,0),0)</f>
        <v>0</v>
      </c>
      <c r="F25" s="1344">
        <f>IFERROR(VLOOKUP($B25,'Sch C-3'!$C$8:$I$128,4,0),0)</f>
        <v>0</v>
      </c>
      <c r="G25" s="1344">
        <f>IFERROR(VLOOKUP($B25,'Sch C-3'!$C$8:$I$128,5,0),0)</f>
        <v>0</v>
      </c>
      <c r="H25" s="1344">
        <f>IFERROR(VLOOKUP($B25,'Sch C-3'!$C$8:$I$128,6,0),0)</f>
        <v>0</v>
      </c>
      <c r="I25" s="1344">
        <f>IFERROR(VLOOKUP($B25,'Sch C-3'!$C$8:$I$128,7,0),0)</f>
        <v>0</v>
      </c>
    </row>
    <row r="26" spans="1:9" ht="15" customHeight="1" x14ac:dyDescent="0.2">
      <c r="A26" s="263"/>
      <c r="B26" s="981"/>
      <c r="C26" s="264"/>
      <c r="D26" s="215">
        <f t="shared" si="4"/>
        <v>0</v>
      </c>
      <c r="E26" s="1344">
        <f>IFERROR(VLOOKUP($B26,'Sch C-3'!$C$8:$I$128,3,0),0)</f>
        <v>0</v>
      </c>
      <c r="F26" s="1344">
        <f>IFERROR(VLOOKUP($B26,'Sch C-3'!$C$8:$I$128,4,0),0)</f>
        <v>0</v>
      </c>
      <c r="G26" s="1344">
        <f>IFERROR(VLOOKUP($B26,'Sch C-3'!$C$8:$I$128,5,0),0)</f>
        <v>0</v>
      </c>
      <c r="H26" s="1344">
        <f>IFERROR(VLOOKUP($B26,'Sch C-3'!$C$8:$I$128,6,0),0)</f>
        <v>0</v>
      </c>
      <c r="I26" s="1344">
        <f>IFERROR(VLOOKUP($B26,'Sch C-3'!$C$8:$I$128,7,0),0)</f>
        <v>0</v>
      </c>
    </row>
    <row r="27" spans="1:9" ht="15" customHeight="1" x14ac:dyDescent="0.2">
      <c r="A27" s="263"/>
      <c r="B27" s="981"/>
      <c r="C27" s="264"/>
      <c r="D27" s="215">
        <f t="shared" si="4"/>
        <v>0</v>
      </c>
      <c r="E27" s="1344">
        <f>IFERROR(VLOOKUP($B27,'Sch C-3'!$C$8:$I$128,3,0),0)</f>
        <v>0</v>
      </c>
      <c r="F27" s="1344">
        <f>IFERROR(VLOOKUP($B27,'Sch C-3'!$C$8:$I$128,4,0),0)</f>
        <v>0</v>
      </c>
      <c r="G27" s="1344">
        <f>IFERROR(VLOOKUP($B27,'Sch C-3'!$C$8:$I$128,5,0),0)</f>
        <v>0</v>
      </c>
      <c r="H27" s="1344">
        <f>IFERROR(VLOOKUP($B27,'Sch C-3'!$C$8:$I$128,6,0),0)</f>
        <v>0</v>
      </c>
      <c r="I27" s="1344">
        <f>IFERROR(VLOOKUP($B27,'Sch C-3'!$C$8:$I$128,7,0),0)</f>
        <v>0</v>
      </c>
    </row>
    <row r="28" spans="1:9" ht="15" customHeight="1" x14ac:dyDescent="0.2">
      <c r="A28" s="263"/>
      <c r="B28" s="981"/>
      <c r="C28" s="264"/>
      <c r="D28" s="215">
        <f t="shared" si="4"/>
        <v>0</v>
      </c>
      <c r="E28" s="1344">
        <f>IFERROR(VLOOKUP($B28,'Sch C-3'!$C$8:$I$128,3,0),0)</f>
        <v>0</v>
      </c>
      <c r="F28" s="1344">
        <f>IFERROR(VLOOKUP($B28,'Sch C-3'!$C$8:$I$128,4,0),0)</f>
        <v>0</v>
      </c>
      <c r="G28" s="1344">
        <f>IFERROR(VLOOKUP($B28,'Sch C-3'!$C$8:$I$128,5,0),0)</f>
        <v>0</v>
      </c>
      <c r="H28" s="1344">
        <f>IFERROR(VLOOKUP($B28,'Sch C-3'!$C$8:$I$128,6,0),0)</f>
        <v>0</v>
      </c>
      <c r="I28" s="1344">
        <f>IFERROR(VLOOKUP($B28,'Sch C-3'!$C$8:$I$128,7,0),0)</f>
        <v>0</v>
      </c>
    </row>
    <row r="29" spans="1:9" ht="15" customHeight="1" x14ac:dyDescent="0.2">
      <c r="A29" s="263"/>
      <c r="B29" s="981"/>
      <c r="C29" s="264"/>
      <c r="D29" s="215">
        <f t="shared" si="4"/>
        <v>0</v>
      </c>
      <c r="E29" s="1344">
        <f>IFERROR(VLOOKUP($B29,'Sch C-3'!$C$8:$I$128,3,0),0)</f>
        <v>0</v>
      </c>
      <c r="F29" s="1344">
        <f>IFERROR(VLOOKUP($B29,'Sch C-3'!$C$8:$I$128,4,0),0)</f>
        <v>0</v>
      </c>
      <c r="G29" s="1344">
        <f>IFERROR(VLOOKUP($B29,'Sch C-3'!$C$8:$I$128,5,0),0)</f>
        <v>0</v>
      </c>
      <c r="H29" s="1344">
        <f>IFERROR(VLOOKUP($B29,'Sch C-3'!$C$8:$I$128,6,0),0)</f>
        <v>0</v>
      </c>
      <c r="I29" s="1344">
        <f>IFERROR(VLOOKUP($B29,'Sch C-3'!$C$8:$I$128,7,0),0)</f>
        <v>0</v>
      </c>
    </row>
    <row r="30" spans="1:9" ht="15" customHeight="1" x14ac:dyDescent="0.2">
      <c r="A30" s="263"/>
      <c r="B30" s="981"/>
      <c r="C30" s="264"/>
      <c r="D30" s="215">
        <f t="shared" si="4"/>
        <v>0</v>
      </c>
      <c r="E30" s="1344">
        <f>IFERROR(VLOOKUP($B30,'Sch C-3'!$C$8:$I$128,3,0),0)</f>
        <v>0</v>
      </c>
      <c r="F30" s="1344">
        <f>IFERROR(VLOOKUP($B30,'Sch C-3'!$C$8:$I$128,4,0),0)</f>
        <v>0</v>
      </c>
      <c r="G30" s="1344">
        <f>IFERROR(VLOOKUP($B30,'Sch C-3'!$C$8:$I$128,5,0),0)</f>
        <v>0</v>
      </c>
      <c r="H30" s="1344">
        <f>IFERROR(VLOOKUP($B30,'Sch C-3'!$C$8:$I$128,6,0),0)</f>
        <v>0</v>
      </c>
      <c r="I30" s="1344">
        <f>IFERROR(VLOOKUP($B30,'Sch C-3'!$C$8:$I$128,7,0),0)</f>
        <v>0</v>
      </c>
    </row>
    <row r="31" spans="1:9" ht="15" customHeight="1" x14ac:dyDescent="0.2">
      <c r="A31" s="263"/>
      <c r="B31" s="981"/>
      <c r="C31" s="264"/>
      <c r="D31" s="215">
        <f t="shared" si="4"/>
        <v>0</v>
      </c>
      <c r="E31" s="1344">
        <f>IFERROR(VLOOKUP($B31,'Sch C-3'!$C$8:$I$128,3,0),0)</f>
        <v>0</v>
      </c>
      <c r="F31" s="1344">
        <f>IFERROR(VLOOKUP($B31,'Sch C-3'!$C$8:$I$128,4,0),0)</f>
        <v>0</v>
      </c>
      <c r="G31" s="1344">
        <f>IFERROR(VLOOKUP($B31,'Sch C-3'!$C$8:$I$128,5,0),0)</f>
        <v>0</v>
      </c>
      <c r="H31" s="1344">
        <f>IFERROR(VLOOKUP($B31,'Sch C-3'!$C$8:$I$128,6,0),0)</f>
        <v>0</v>
      </c>
      <c r="I31" s="1344">
        <f>IFERROR(VLOOKUP($B31,'Sch C-3'!$C$8:$I$128,7,0),0)</f>
        <v>0</v>
      </c>
    </row>
    <row r="32" spans="1:9" ht="15" customHeight="1" x14ac:dyDescent="0.2">
      <c r="A32" s="263"/>
      <c r="B32" s="981"/>
      <c r="C32" s="264"/>
      <c r="D32" s="215">
        <f t="shared" si="4"/>
        <v>0</v>
      </c>
      <c r="E32" s="1344">
        <f>IFERROR(VLOOKUP($B32,'Sch C-3'!$C$8:$I$128,3,0),0)</f>
        <v>0</v>
      </c>
      <c r="F32" s="1344">
        <f>IFERROR(VLOOKUP($B32,'Sch C-3'!$C$8:$I$128,4,0),0)</f>
        <v>0</v>
      </c>
      <c r="G32" s="1344">
        <f>IFERROR(VLOOKUP($B32,'Sch C-3'!$C$8:$I$128,5,0),0)</f>
        <v>0</v>
      </c>
      <c r="H32" s="1344">
        <f>IFERROR(VLOOKUP($B32,'Sch C-3'!$C$8:$I$128,6,0),0)</f>
        <v>0</v>
      </c>
      <c r="I32" s="1344">
        <f>IFERROR(VLOOKUP($B32,'Sch C-3'!$C$8:$I$128,7,0),0)</f>
        <v>0</v>
      </c>
    </row>
    <row r="33" spans="1:9" ht="15" customHeight="1" x14ac:dyDescent="0.2">
      <c r="A33" s="263"/>
      <c r="B33" s="981"/>
      <c r="C33" s="264"/>
      <c r="D33" s="215">
        <f t="shared" si="4"/>
        <v>0</v>
      </c>
      <c r="E33" s="1344">
        <f>IFERROR(VLOOKUP($B33,'Sch C-3'!$C$8:$I$128,3,0),0)</f>
        <v>0</v>
      </c>
      <c r="F33" s="1344">
        <f>IFERROR(VLOOKUP($B33,'Sch C-3'!$C$8:$I$128,4,0),0)</f>
        <v>0</v>
      </c>
      <c r="G33" s="1344">
        <f>IFERROR(VLOOKUP($B33,'Sch C-3'!$C$8:$I$128,5,0),0)</f>
        <v>0</v>
      </c>
      <c r="H33" s="1344">
        <f>IFERROR(VLOOKUP($B33,'Sch C-3'!$C$8:$I$128,6,0),0)</f>
        <v>0</v>
      </c>
      <c r="I33" s="1344">
        <f>IFERROR(VLOOKUP($B33,'Sch C-3'!$C$8:$I$128,7,0),0)</f>
        <v>0</v>
      </c>
    </row>
    <row r="34" spans="1:9" ht="15" customHeight="1" x14ac:dyDescent="0.2">
      <c r="A34" s="263"/>
      <c r="B34" s="981"/>
      <c r="C34" s="264"/>
      <c r="D34" s="215">
        <f t="shared" si="4"/>
        <v>0</v>
      </c>
      <c r="E34" s="1344">
        <f>IFERROR(VLOOKUP($B34,'Sch C-3'!$C$8:$I$128,3,0),0)</f>
        <v>0</v>
      </c>
      <c r="F34" s="1344">
        <f>IFERROR(VLOOKUP($B34,'Sch C-3'!$C$8:$I$128,4,0),0)</f>
        <v>0</v>
      </c>
      <c r="G34" s="1344">
        <f>IFERROR(VLOOKUP($B34,'Sch C-3'!$C$8:$I$128,5,0),0)</f>
        <v>0</v>
      </c>
      <c r="H34" s="1344">
        <f>IFERROR(VLOOKUP($B34,'Sch C-3'!$C$8:$I$128,6,0),0)</f>
        <v>0</v>
      </c>
      <c r="I34" s="1344">
        <f>IFERROR(VLOOKUP($B34,'Sch C-3'!$C$8:$I$128,7,0),0)</f>
        <v>0</v>
      </c>
    </row>
    <row r="35" spans="1:9" ht="15" customHeight="1" x14ac:dyDescent="0.2">
      <c r="A35" s="263"/>
      <c r="B35" s="981"/>
      <c r="C35" s="264"/>
      <c r="D35" s="215">
        <f t="shared" si="4"/>
        <v>0</v>
      </c>
      <c r="E35" s="1344">
        <f>IFERROR(VLOOKUP($B35,'Sch C-3'!$C$8:$I$128,3,0),0)</f>
        <v>0</v>
      </c>
      <c r="F35" s="1344">
        <f>IFERROR(VLOOKUP($B35,'Sch C-3'!$C$8:$I$128,4,0),0)</f>
        <v>0</v>
      </c>
      <c r="G35" s="1344">
        <f>IFERROR(VLOOKUP($B35,'Sch C-3'!$C$8:$I$128,5,0),0)</f>
        <v>0</v>
      </c>
      <c r="H35" s="1344">
        <f>IFERROR(VLOOKUP($B35,'Sch C-3'!$C$8:$I$128,6,0),0)</f>
        <v>0</v>
      </c>
      <c r="I35" s="1344">
        <f>IFERROR(VLOOKUP($B35,'Sch C-3'!$C$8:$I$128,7,0),0)</f>
        <v>0</v>
      </c>
    </row>
    <row r="36" spans="1:9" ht="15" customHeight="1" x14ac:dyDescent="0.2">
      <c r="A36" s="263"/>
      <c r="B36" s="981"/>
      <c r="C36" s="264"/>
      <c r="D36" s="215">
        <f t="shared" si="4"/>
        <v>0</v>
      </c>
      <c r="E36" s="1344">
        <f>IFERROR(VLOOKUP($B36,'Sch C-3'!$C$8:$I$128,3,0),0)</f>
        <v>0</v>
      </c>
      <c r="F36" s="1344">
        <f>IFERROR(VLOOKUP($B36,'Sch C-3'!$C$8:$I$128,4,0),0)</f>
        <v>0</v>
      </c>
      <c r="G36" s="1344">
        <f>IFERROR(VLOOKUP($B36,'Sch C-3'!$C$8:$I$128,5,0),0)</f>
        <v>0</v>
      </c>
      <c r="H36" s="1344">
        <f>IFERROR(VLOOKUP($B36,'Sch C-3'!$C$8:$I$128,6,0),0)</f>
        <v>0</v>
      </c>
      <c r="I36" s="1344">
        <f>IFERROR(VLOOKUP($B36,'Sch C-3'!$C$8:$I$128,7,0),0)</f>
        <v>0</v>
      </c>
    </row>
    <row r="37" spans="1:9" ht="15" customHeight="1" x14ac:dyDescent="0.25">
      <c r="A37" s="239"/>
      <c r="B37" s="239"/>
      <c r="C37" s="239"/>
      <c r="D37" s="239"/>
      <c r="E37" s="239"/>
      <c r="F37" s="239"/>
      <c r="G37" s="239"/>
      <c r="H37" s="239"/>
      <c r="I37" s="239"/>
    </row>
    <row r="38" spans="1:9" ht="15" customHeight="1" x14ac:dyDescent="0.25">
      <c r="A38" s="239"/>
      <c r="B38" s="239"/>
      <c r="C38" s="239"/>
      <c r="D38" s="239"/>
      <c r="E38" s="239"/>
      <c r="F38" s="239"/>
      <c r="G38" s="239"/>
      <c r="H38" s="239"/>
      <c r="I38" s="239"/>
    </row>
    <row r="39" spans="1:9" ht="15" customHeight="1" x14ac:dyDescent="0.25">
      <c r="A39" s="265" t="s">
        <v>677</v>
      </c>
      <c r="B39" s="258"/>
      <c r="C39" s="258"/>
      <c r="D39" s="259"/>
      <c r="E39" s="259"/>
      <c r="F39" s="260"/>
      <c r="G39" s="258"/>
      <c r="H39" s="258"/>
      <c r="I39" s="261"/>
    </row>
    <row r="40" spans="1:9" ht="26.1" customHeight="1" x14ac:dyDescent="0.2">
      <c r="A40" s="7" t="s">
        <v>738</v>
      </c>
      <c r="B40" s="7" t="s">
        <v>725</v>
      </c>
      <c r="C40" s="7" t="s">
        <v>1412</v>
      </c>
      <c r="D40" s="222" t="s">
        <v>471</v>
      </c>
      <c r="E40" s="7" t="s">
        <v>472</v>
      </c>
      <c r="F40" s="7" t="s">
        <v>473</v>
      </c>
      <c r="G40" s="7" t="s">
        <v>474</v>
      </c>
      <c r="H40" s="7" t="s">
        <v>475</v>
      </c>
      <c r="I40" s="7" t="s">
        <v>476</v>
      </c>
    </row>
    <row r="41" spans="1:9" ht="15" customHeight="1" x14ac:dyDescent="0.25">
      <c r="A41" s="263"/>
      <c r="B41" s="266" t="s">
        <v>739</v>
      </c>
      <c r="C41" s="267"/>
      <c r="D41" s="252">
        <f t="shared" ref="D41:D63" si="5">SUM(E41:I41)</f>
        <v>0</v>
      </c>
      <c r="E41" s="268"/>
      <c r="F41" s="264"/>
      <c r="G41" s="264"/>
      <c r="H41" s="264"/>
      <c r="I41" s="269"/>
    </row>
    <row r="42" spans="1:9" ht="15" customHeight="1" x14ac:dyDescent="0.2">
      <c r="A42" s="263"/>
      <c r="B42" s="981"/>
      <c r="C42" s="264"/>
      <c r="D42" s="252">
        <f t="shared" si="5"/>
        <v>0</v>
      </c>
      <c r="E42" s="270">
        <f>IFERROR(VLOOKUP(B42,$B$17:$I$36,4,0)*C42,0)</f>
        <v>0</v>
      </c>
      <c r="F42" s="270">
        <f>IFERROR(VLOOKUP(B42,$B$17:$I$36,5,0)*C42,0)</f>
        <v>0</v>
      </c>
      <c r="G42" s="270">
        <f>IFERROR(VLOOKUP(B42,$B$17:$I$36,6,0)*C42,0)</f>
        <v>0</v>
      </c>
      <c r="H42" s="270">
        <f>IFERROR(VLOOKUP(B42,$B$17:$I$36,7,0)*C42,0)</f>
        <v>0</v>
      </c>
      <c r="I42" s="270">
        <f>IFERROR(VLOOKUP(B42,$B$17:$I$36,8,0)*C42,0)</f>
        <v>0</v>
      </c>
    </row>
    <row r="43" spans="1:9" ht="15" customHeight="1" x14ac:dyDescent="0.2">
      <c r="A43" s="263"/>
      <c r="B43" s="981"/>
      <c r="C43" s="264"/>
      <c r="D43" s="252">
        <f t="shared" si="5"/>
        <v>0</v>
      </c>
      <c r="E43" s="270">
        <f t="shared" ref="E43:E63" si="6">IFERROR(VLOOKUP(B43,$B$17:$I$36,4,0)*C43,0)</f>
        <v>0</v>
      </c>
      <c r="F43" s="270">
        <f t="shared" ref="F43:F63" si="7">IFERROR(VLOOKUP(B43,$B$17:$I$36,5,0)*C43,0)</f>
        <v>0</v>
      </c>
      <c r="G43" s="270">
        <f t="shared" ref="G43:G63" si="8">IFERROR(VLOOKUP(B43,$B$17:$I$36,6,0)*C43,0)</f>
        <v>0</v>
      </c>
      <c r="H43" s="270">
        <f t="shared" ref="H43:H63" si="9">IFERROR(VLOOKUP(B43,$B$17:$I$36,7,0)*C43,0)</f>
        <v>0</v>
      </c>
      <c r="I43" s="270">
        <f t="shared" ref="I43:I63" si="10">IFERROR(VLOOKUP(B43,$B$17:$I$36,8,0)*C43,0)</f>
        <v>0</v>
      </c>
    </row>
    <row r="44" spans="1:9" ht="15" customHeight="1" x14ac:dyDescent="0.2">
      <c r="A44" s="263"/>
      <c r="B44" s="981"/>
      <c r="C44" s="264"/>
      <c r="D44" s="252">
        <f t="shared" si="5"/>
        <v>0</v>
      </c>
      <c r="E44" s="270">
        <f t="shared" si="6"/>
        <v>0</v>
      </c>
      <c r="F44" s="270">
        <f t="shared" si="7"/>
        <v>0</v>
      </c>
      <c r="G44" s="270">
        <f t="shared" si="8"/>
        <v>0</v>
      </c>
      <c r="H44" s="270">
        <f t="shared" si="9"/>
        <v>0</v>
      </c>
      <c r="I44" s="270">
        <f t="shared" si="10"/>
        <v>0</v>
      </c>
    </row>
    <row r="45" spans="1:9" ht="15" customHeight="1" x14ac:dyDescent="0.2">
      <c r="A45" s="263"/>
      <c r="B45" s="981"/>
      <c r="C45" s="264"/>
      <c r="D45" s="252">
        <f t="shared" si="5"/>
        <v>0</v>
      </c>
      <c r="E45" s="270">
        <f t="shared" si="6"/>
        <v>0</v>
      </c>
      <c r="F45" s="270">
        <f t="shared" si="7"/>
        <v>0</v>
      </c>
      <c r="G45" s="270">
        <f t="shared" si="8"/>
        <v>0</v>
      </c>
      <c r="H45" s="270">
        <f t="shared" si="9"/>
        <v>0</v>
      </c>
      <c r="I45" s="270">
        <f t="shared" si="10"/>
        <v>0</v>
      </c>
    </row>
    <row r="46" spans="1:9" ht="15" customHeight="1" x14ac:dyDescent="0.2">
      <c r="A46" s="263"/>
      <c r="B46" s="981"/>
      <c r="C46" s="264"/>
      <c r="D46" s="252">
        <f t="shared" si="5"/>
        <v>0</v>
      </c>
      <c r="E46" s="270">
        <f t="shared" si="6"/>
        <v>0</v>
      </c>
      <c r="F46" s="270">
        <f t="shared" si="7"/>
        <v>0</v>
      </c>
      <c r="G46" s="270">
        <f t="shared" si="8"/>
        <v>0</v>
      </c>
      <c r="H46" s="270">
        <f t="shared" si="9"/>
        <v>0</v>
      </c>
      <c r="I46" s="270">
        <f t="shared" si="10"/>
        <v>0</v>
      </c>
    </row>
    <row r="47" spans="1:9" ht="15" customHeight="1" x14ac:dyDescent="0.2">
      <c r="A47" s="263"/>
      <c r="B47" s="981"/>
      <c r="C47" s="264"/>
      <c r="D47" s="252">
        <f t="shared" si="5"/>
        <v>0</v>
      </c>
      <c r="E47" s="270">
        <f t="shared" si="6"/>
        <v>0</v>
      </c>
      <c r="F47" s="270">
        <f t="shared" si="7"/>
        <v>0</v>
      </c>
      <c r="G47" s="270">
        <f t="shared" si="8"/>
        <v>0</v>
      </c>
      <c r="H47" s="270">
        <f t="shared" si="9"/>
        <v>0</v>
      </c>
      <c r="I47" s="270">
        <f t="shared" si="10"/>
        <v>0</v>
      </c>
    </row>
    <row r="48" spans="1:9" ht="15" customHeight="1" x14ac:dyDescent="0.2">
      <c r="A48" s="263"/>
      <c r="B48" s="981"/>
      <c r="C48" s="264"/>
      <c r="D48" s="252">
        <f t="shared" si="5"/>
        <v>0</v>
      </c>
      <c r="E48" s="270">
        <f t="shared" si="6"/>
        <v>0</v>
      </c>
      <c r="F48" s="270">
        <f t="shared" si="7"/>
        <v>0</v>
      </c>
      <c r="G48" s="270">
        <f t="shared" si="8"/>
        <v>0</v>
      </c>
      <c r="H48" s="270">
        <f t="shared" si="9"/>
        <v>0</v>
      </c>
      <c r="I48" s="270">
        <f t="shared" si="10"/>
        <v>0</v>
      </c>
    </row>
    <row r="49" spans="1:9" ht="15" customHeight="1" x14ac:dyDescent="0.2">
      <c r="A49" s="263"/>
      <c r="B49" s="981"/>
      <c r="C49" s="264"/>
      <c r="D49" s="252">
        <f t="shared" si="5"/>
        <v>0</v>
      </c>
      <c r="E49" s="270">
        <f t="shared" si="6"/>
        <v>0</v>
      </c>
      <c r="F49" s="270">
        <f t="shared" si="7"/>
        <v>0</v>
      </c>
      <c r="G49" s="270">
        <f t="shared" si="8"/>
        <v>0</v>
      </c>
      <c r="H49" s="270">
        <f t="shared" si="9"/>
        <v>0</v>
      </c>
      <c r="I49" s="270">
        <f t="shared" si="10"/>
        <v>0</v>
      </c>
    </row>
    <row r="50" spans="1:9" ht="15" customHeight="1" x14ac:dyDescent="0.2">
      <c r="A50" s="263"/>
      <c r="B50" s="981"/>
      <c r="C50" s="264"/>
      <c r="D50" s="252">
        <f t="shared" si="5"/>
        <v>0</v>
      </c>
      <c r="E50" s="270">
        <f t="shared" si="6"/>
        <v>0</v>
      </c>
      <c r="F50" s="270">
        <f t="shared" si="7"/>
        <v>0</v>
      </c>
      <c r="G50" s="270">
        <f t="shared" si="8"/>
        <v>0</v>
      </c>
      <c r="H50" s="270">
        <f t="shared" si="9"/>
        <v>0</v>
      </c>
      <c r="I50" s="270">
        <f t="shared" si="10"/>
        <v>0</v>
      </c>
    </row>
    <row r="51" spans="1:9" ht="15" customHeight="1" x14ac:dyDescent="0.2">
      <c r="A51" s="263"/>
      <c r="B51" s="981"/>
      <c r="C51" s="264"/>
      <c r="D51" s="252">
        <f t="shared" si="5"/>
        <v>0</v>
      </c>
      <c r="E51" s="270">
        <f t="shared" si="6"/>
        <v>0</v>
      </c>
      <c r="F51" s="270">
        <f t="shared" si="7"/>
        <v>0</v>
      </c>
      <c r="G51" s="270">
        <f t="shared" si="8"/>
        <v>0</v>
      </c>
      <c r="H51" s="270">
        <f t="shared" si="9"/>
        <v>0</v>
      </c>
      <c r="I51" s="270">
        <f t="shared" si="10"/>
        <v>0</v>
      </c>
    </row>
    <row r="52" spans="1:9" ht="15" customHeight="1" x14ac:dyDescent="0.2">
      <c r="A52" s="263"/>
      <c r="B52" s="981"/>
      <c r="C52" s="264"/>
      <c r="D52" s="252">
        <f t="shared" si="5"/>
        <v>0</v>
      </c>
      <c r="E52" s="270">
        <f t="shared" si="6"/>
        <v>0</v>
      </c>
      <c r="F52" s="270">
        <f t="shared" si="7"/>
        <v>0</v>
      </c>
      <c r="G52" s="270">
        <f t="shared" si="8"/>
        <v>0</v>
      </c>
      <c r="H52" s="270">
        <f t="shared" si="9"/>
        <v>0</v>
      </c>
      <c r="I52" s="270">
        <f t="shared" si="10"/>
        <v>0</v>
      </c>
    </row>
    <row r="53" spans="1:9" ht="15" customHeight="1" x14ac:dyDescent="0.2">
      <c r="A53" s="263"/>
      <c r="B53" s="981"/>
      <c r="C53" s="264"/>
      <c r="D53" s="252">
        <f t="shared" si="5"/>
        <v>0</v>
      </c>
      <c r="E53" s="270">
        <f t="shared" si="6"/>
        <v>0</v>
      </c>
      <c r="F53" s="270">
        <f t="shared" si="7"/>
        <v>0</v>
      </c>
      <c r="G53" s="270">
        <f t="shared" si="8"/>
        <v>0</v>
      </c>
      <c r="H53" s="270">
        <f t="shared" si="9"/>
        <v>0</v>
      </c>
      <c r="I53" s="270">
        <f t="shared" si="10"/>
        <v>0</v>
      </c>
    </row>
    <row r="54" spans="1:9" ht="15" customHeight="1" x14ac:dyDescent="0.2">
      <c r="A54" s="263"/>
      <c r="B54" s="981"/>
      <c r="C54" s="264"/>
      <c r="D54" s="252">
        <f t="shared" si="5"/>
        <v>0</v>
      </c>
      <c r="E54" s="270">
        <f t="shared" si="6"/>
        <v>0</v>
      </c>
      <c r="F54" s="270">
        <f t="shared" si="7"/>
        <v>0</v>
      </c>
      <c r="G54" s="270">
        <f t="shared" si="8"/>
        <v>0</v>
      </c>
      <c r="H54" s="270">
        <f t="shared" si="9"/>
        <v>0</v>
      </c>
      <c r="I54" s="270">
        <f t="shared" si="10"/>
        <v>0</v>
      </c>
    </row>
    <row r="55" spans="1:9" ht="15" customHeight="1" x14ac:dyDescent="0.2">
      <c r="A55" s="263"/>
      <c r="B55" s="981"/>
      <c r="C55" s="264"/>
      <c r="D55" s="252">
        <f t="shared" si="5"/>
        <v>0</v>
      </c>
      <c r="E55" s="270">
        <f t="shared" si="6"/>
        <v>0</v>
      </c>
      <c r="F55" s="270">
        <f t="shared" si="7"/>
        <v>0</v>
      </c>
      <c r="G55" s="270">
        <f t="shared" si="8"/>
        <v>0</v>
      </c>
      <c r="H55" s="270">
        <f t="shared" si="9"/>
        <v>0</v>
      </c>
      <c r="I55" s="270">
        <f t="shared" si="10"/>
        <v>0</v>
      </c>
    </row>
    <row r="56" spans="1:9" ht="15" customHeight="1" x14ac:dyDescent="0.2">
      <c r="A56" s="263"/>
      <c r="B56" s="981"/>
      <c r="C56" s="264"/>
      <c r="D56" s="252">
        <f t="shared" si="5"/>
        <v>0</v>
      </c>
      <c r="E56" s="270">
        <f t="shared" si="6"/>
        <v>0</v>
      </c>
      <c r="F56" s="270">
        <f t="shared" si="7"/>
        <v>0</v>
      </c>
      <c r="G56" s="270">
        <f t="shared" si="8"/>
        <v>0</v>
      </c>
      <c r="H56" s="270">
        <f t="shared" si="9"/>
        <v>0</v>
      </c>
      <c r="I56" s="270">
        <f t="shared" si="10"/>
        <v>0</v>
      </c>
    </row>
    <row r="57" spans="1:9" ht="15" customHeight="1" x14ac:dyDescent="0.2">
      <c r="A57" s="263"/>
      <c r="B57" s="981"/>
      <c r="C57" s="264"/>
      <c r="D57" s="252">
        <f t="shared" si="5"/>
        <v>0</v>
      </c>
      <c r="E57" s="270">
        <f t="shared" si="6"/>
        <v>0</v>
      </c>
      <c r="F57" s="270">
        <f t="shared" si="7"/>
        <v>0</v>
      </c>
      <c r="G57" s="270">
        <f t="shared" si="8"/>
        <v>0</v>
      </c>
      <c r="H57" s="270">
        <f t="shared" si="9"/>
        <v>0</v>
      </c>
      <c r="I57" s="270">
        <f t="shared" si="10"/>
        <v>0</v>
      </c>
    </row>
    <row r="58" spans="1:9" ht="15" customHeight="1" x14ac:dyDescent="0.2">
      <c r="A58" s="263"/>
      <c r="B58" s="981"/>
      <c r="C58" s="264"/>
      <c r="D58" s="252">
        <f t="shared" si="5"/>
        <v>0</v>
      </c>
      <c r="E58" s="270">
        <f t="shared" si="6"/>
        <v>0</v>
      </c>
      <c r="F58" s="270">
        <f t="shared" si="7"/>
        <v>0</v>
      </c>
      <c r="G58" s="270">
        <f t="shared" si="8"/>
        <v>0</v>
      </c>
      <c r="H58" s="270">
        <f t="shared" si="9"/>
        <v>0</v>
      </c>
      <c r="I58" s="270">
        <f t="shared" si="10"/>
        <v>0</v>
      </c>
    </row>
    <row r="59" spans="1:9" ht="15" customHeight="1" x14ac:dyDescent="0.2">
      <c r="A59" s="263"/>
      <c r="B59" s="981"/>
      <c r="C59" s="264"/>
      <c r="D59" s="252">
        <f t="shared" si="5"/>
        <v>0</v>
      </c>
      <c r="E59" s="270">
        <f t="shared" si="6"/>
        <v>0</v>
      </c>
      <c r="F59" s="270">
        <f t="shared" si="7"/>
        <v>0</v>
      </c>
      <c r="G59" s="270">
        <f t="shared" si="8"/>
        <v>0</v>
      </c>
      <c r="H59" s="270">
        <f t="shared" si="9"/>
        <v>0</v>
      </c>
      <c r="I59" s="270">
        <f t="shared" si="10"/>
        <v>0</v>
      </c>
    </row>
    <row r="60" spans="1:9" ht="15" customHeight="1" x14ac:dyDescent="0.2">
      <c r="A60" s="263"/>
      <c r="B60" s="981"/>
      <c r="C60" s="264"/>
      <c r="D60" s="252">
        <f t="shared" si="5"/>
        <v>0</v>
      </c>
      <c r="E60" s="270">
        <f t="shared" si="6"/>
        <v>0</v>
      </c>
      <c r="F60" s="270">
        <f t="shared" si="7"/>
        <v>0</v>
      </c>
      <c r="G60" s="270">
        <f t="shared" si="8"/>
        <v>0</v>
      </c>
      <c r="H60" s="270">
        <f t="shared" si="9"/>
        <v>0</v>
      </c>
      <c r="I60" s="270">
        <f t="shared" si="10"/>
        <v>0</v>
      </c>
    </row>
    <row r="61" spans="1:9" ht="15" customHeight="1" x14ac:dyDescent="0.2">
      <c r="A61" s="263"/>
      <c r="B61" s="981"/>
      <c r="C61" s="264"/>
      <c r="D61" s="252">
        <f t="shared" si="5"/>
        <v>0</v>
      </c>
      <c r="E61" s="270">
        <f t="shared" si="6"/>
        <v>0</v>
      </c>
      <c r="F61" s="270">
        <f t="shared" si="7"/>
        <v>0</v>
      </c>
      <c r="G61" s="270">
        <f t="shared" si="8"/>
        <v>0</v>
      </c>
      <c r="H61" s="270">
        <f t="shared" si="9"/>
        <v>0</v>
      </c>
      <c r="I61" s="270">
        <f t="shared" si="10"/>
        <v>0</v>
      </c>
    </row>
    <row r="62" spans="1:9" ht="15" customHeight="1" x14ac:dyDescent="0.2">
      <c r="A62" s="263"/>
      <c r="B62" s="981"/>
      <c r="C62" s="264"/>
      <c r="D62" s="252">
        <f t="shared" si="5"/>
        <v>0</v>
      </c>
      <c r="E62" s="270">
        <f t="shared" si="6"/>
        <v>0</v>
      </c>
      <c r="F62" s="270">
        <f t="shared" si="7"/>
        <v>0</v>
      </c>
      <c r="G62" s="270">
        <f t="shared" si="8"/>
        <v>0</v>
      </c>
      <c r="H62" s="270">
        <f t="shared" si="9"/>
        <v>0</v>
      </c>
      <c r="I62" s="270">
        <f t="shared" si="10"/>
        <v>0</v>
      </c>
    </row>
    <row r="63" spans="1:9" ht="15" customHeight="1" x14ac:dyDescent="0.2">
      <c r="A63" s="263"/>
      <c r="B63" s="981"/>
      <c r="C63" s="264"/>
      <c r="D63" s="252">
        <f t="shared" si="5"/>
        <v>0</v>
      </c>
      <c r="E63" s="270">
        <f t="shared" si="6"/>
        <v>0</v>
      </c>
      <c r="F63" s="270">
        <f t="shared" si="7"/>
        <v>0</v>
      </c>
      <c r="G63" s="270">
        <f t="shared" si="8"/>
        <v>0</v>
      </c>
      <c r="H63" s="270">
        <f t="shared" si="9"/>
        <v>0</v>
      </c>
      <c r="I63" s="270">
        <f t="shared" si="10"/>
        <v>0</v>
      </c>
    </row>
    <row r="64" spans="1:9" ht="15" customHeight="1" thickBot="1" x14ac:dyDescent="0.3">
      <c r="A64" s="271" t="s">
        <v>751</v>
      </c>
      <c r="B64" s="272"/>
      <c r="C64" s="272"/>
      <c r="D64" s="273">
        <f>SUM(D41:D63)</f>
        <v>0</v>
      </c>
      <c r="E64" s="273">
        <f t="shared" ref="E64:I64" si="11">SUM(E41:E63)</f>
        <v>0</v>
      </c>
      <c r="F64" s="273">
        <f t="shared" si="11"/>
        <v>0</v>
      </c>
      <c r="G64" s="273">
        <f t="shared" si="11"/>
        <v>0</v>
      </c>
      <c r="H64" s="273">
        <f t="shared" si="11"/>
        <v>0</v>
      </c>
      <c r="I64" s="273">
        <f t="shared" si="11"/>
        <v>0</v>
      </c>
    </row>
    <row r="65" spans="1:9" ht="15" customHeight="1" thickTop="1" x14ac:dyDescent="0.25">
      <c r="A65" s="239"/>
      <c r="B65" s="239"/>
      <c r="C65" s="239"/>
      <c r="D65" s="239"/>
      <c r="E65" s="239"/>
      <c r="F65" s="239"/>
      <c r="G65" s="239"/>
      <c r="H65" s="239"/>
      <c r="I65" s="239"/>
    </row>
    <row r="66" spans="1:9" ht="15" customHeight="1" x14ac:dyDescent="0.25">
      <c r="A66" s="239"/>
      <c r="B66" s="239"/>
      <c r="C66" s="239"/>
      <c r="D66" s="239"/>
      <c r="E66" s="239"/>
      <c r="F66" s="239"/>
      <c r="G66" s="239"/>
      <c r="H66" s="239"/>
      <c r="I66" s="239"/>
    </row>
    <row r="67" spans="1:9" ht="15" customHeight="1" x14ac:dyDescent="0.25">
      <c r="A67" s="265" t="s">
        <v>34</v>
      </c>
      <c r="B67" s="258"/>
      <c r="C67" s="258"/>
      <c r="D67" s="259"/>
      <c r="E67" s="259"/>
      <c r="F67" s="260"/>
      <c r="G67" s="258"/>
      <c r="H67" s="258"/>
      <c r="I67" s="261"/>
    </row>
    <row r="68" spans="1:9" ht="26.1" customHeight="1" x14ac:dyDescent="0.2">
      <c r="A68" s="7" t="s">
        <v>738</v>
      </c>
      <c r="B68" s="7" t="s">
        <v>725</v>
      </c>
      <c r="C68" s="7" t="s">
        <v>1412</v>
      </c>
      <c r="D68" s="222" t="s">
        <v>471</v>
      </c>
      <c r="E68" s="7" t="s">
        <v>472</v>
      </c>
      <c r="F68" s="7" t="s">
        <v>473</v>
      </c>
      <c r="G68" s="7" t="s">
        <v>474</v>
      </c>
      <c r="H68" s="7" t="s">
        <v>475</v>
      </c>
      <c r="I68" s="7" t="s">
        <v>476</v>
      </c>
    </row>
    <row r="69" spans="1:9" ht="15" customHeight="1" x14ac:dyDescent="0.25">
      <c r="A69" s="263"/>
      <c r="B69" s="266" t="s">
        <v>739</v>
      </c>
      <c r="C69" s="267"/>
      <c r="D69" s="252">
        <f t="shared" ref="D69:D76" si="12">SUM(E69:I69)</f>
        <v>0</v>
      </c>
      <c r="E69" s="268"/>
      <c r="F69" s="264"/>
      <c r="G69" s="264"/>
      <c r="H69" s="264"/>
      <c r="I69" s="269"/>
    </row>
    <row r="70" spans="1:9" ht="15" customHeight="1" x14ac:dyDescent="0.2">
      <c r="A70" s="263"/>
      <c r="B70" s="981"/>
      <c r="C70" s="264"/>
      <c r="D70" s="252">
        <f t="shared" si="12"/>
        <v>0</v>
      </c>
      <c r="E70" s="270">
        <f t="shared" ref="E70:E76" si="13">IFERROR(VLOOKUP(B70,$B$17:$I$36,4,0)*C70,0)</f>
        <v>0</v>
      </c>
      <c r="F70" s="270">
        <f t="shared" ref="F70:F76" si="14">IFERROR(VLOOKUP(B70,$B$17:$I$36,5,0)*C70,0)</f>
        <v>0</v>
      </c>
      <c r="G70" s="270">
        <f t="shared" ref="G70:G76" si="15">IFERROR(VLOOKUP(B70,$B$17:$I$36,6,0)*C70,0)</f>
        <v>0</v>
      </c>
      <c r="H70" s="270">
        <f t="shared" ref="H70:H76" si="16">IFERROR(VLOOKUP(B70,$B$17:$I$36,7,0)*C70,0)</f>
        <v>0</v>
      </c>
      <c r="I70" s="270">
        <f t="shared" ref="I70:I76" si="17">IFERROR(VLOOKUP(B70,$B$17:$I$36,8,0)*C70,0)</f>
        <v>0</v>
      </c>
    </row>
    <row r="71" spans="1:9" ht="15" customHeight="1" x14ac:dyDescent="0.2">
      <c r="A71" s="263"/>
      <c r="B71" s="981"/>
      <c r="C71" s="264"/>
      <c r="D71" s="252">
        <f t="shared" si="12"/>
        <v>0</v>
      </c>
      <c r="E71" s="270">
        <f t="shared" si="13"/>
        <v>0</v>
      </c>
      <c r="F71" s="270">
        <f t="shared" si="14"/>
        <v>0</v>
      </c>
      <c r="G71" s="270">
        <f t="shared" si="15"/>
        <v>0</v>
      </c>
      <c r="H71" s="270">
        <f t="shared" si="16"/>
        <v>0</v>
      </c>
      <c r="I71" s="270">
        <f t="shared" si="17"/>
        <v>0</v>
      </c>
    </row>
    <row r="72" spans="1:9" ht="15" customHeight="1" x14ac:dyDescent="0.2">
      <c r="A72" s="263"/>
      <c r="B72" s="981"/>
      <c r="C72" s="264"/>
      <c r="D72" s="252">
        <f t="shared" si="12"/>
        <v>0</v>
      </c>
      <c r="E72" s="270">
        <f t="shared" si="13"/>
        <v>0</v>
      </c>
      <c r="F72" s="270">
        <f t="shared" si="14"/>
        <v>0</v>
      </c>
      <c r="G72" s="270">
        <f t="shared" si="15"/>
        <v>0</v>
      </c>
      <c r="H72" s="270">
        <f t="shared" si="16"/>
        <v>0</v>
      </c>
      <c r="I72" s="270">
        <f t="shared" si="17"/>
        <v>0</v>
      </c>
    </row>
    <row r="73" spans="1:9" ht="15" customHeight="1" x14ac:dyDescent="0.2">
      <c r="A73" s="263"/>
      <c r="B73" s="981"/>
      <c r="C73" s="264"/>
      <c r="D73" s="252">
        <f t="shared" si="12"/>
        <v>0</v>
      </c>
      <c r="E73" s="270">
        <f t="shared" si="13"/>
        <v>0</v>
      </c>
      <c r="F73" s="270">
        <f t="shared" si="14"/>
        <v>0</v>
      </c>
      <c r="G73" s="270">
        <f t="shared" si="15"/>
        <v>0</v>
      </c>
      <c r="H73" s="270">
        <f t="shared" si="16"/>
        <v>0</v>
      </c>
      <c r="I73" s="270">
        <f t="shared" si="17"/>
        <v>0</v>
      </c>
    </row>
    <row r="74" spans="1:9" ht="15" customHeight="1" x14ac:dyDescent="0.2">
      <c r="A74" s="263"/>
      <c r="B74" s="981"/>
      <c r="C74" s="264"/>
      <c r="D74" s="252">
        <f t="shared" si="12"/>
        <v>0</v>
      </c>
      <c r="E74" s="270">
        <f t="shared" si="13"/>
        <v>0</v>
      </c>
      <c r="F74" s="270">
        <f t="shared" si="14"/>
        <v>0</v>
      </c>
      <c r="G74" s="270">
        <f t="shared" si="15"/>
        <v>0</v>
      </c>
      <c r="H74" s="270">
        <f t="shared" si="16"/>
        <v>0</v>
      </c>
      <c r="I74" s="270">
        <f t="shared" si="17"/>
        <v>0</v>
      </c>
    </row>
    <row r="75" spans="1:9" ht="15" customHeight="1" x14ac:dyDescent="0.2">
      <c r="A75" s="263"/>
      <c r="B75" s="981"/>
      <c r="C75" s="264"/>
      <c r="D75" s="252">
        <f t="shared" si="12"/>
        <v>0</v>
      </c>
      <c r="E75" s="270">
        <f t="shared" si="13"/>
        <v>0</v>
      </c>
      <c r="F75" s="270">
        <f t="shared" si="14"/>
        <v>0</v>
      </c>
      <c r="G75" s="270">
        <f t="shared" si="15"/>
        <v>0</v>
      </c>
      <c r="H75" s="270">
        <f t="shared" si="16"/>
        <v>0</v>
      </c>
      <c r="I75" s="270">
        <f t="shared" si="17"/>
        <v>0</v>
      </c>
    </row>
    <row r="76" spans="1:9" ht="15" customHeight="1" x14ac:dyDescent="0.2">
      <c r="A76" s="263"/>
      <c r="B76" s="981"/>
      <c r="C76" s="264"/>
      <c r="D76" s="252">
        <f t="shared" si="12"/>
        <v>0</v>
      </c>
      <c r="E76" s="270">
        <f t="shared" si="13"/>
        <v>0</v>
      </c>
      <c r="F76" s="270">
        <f t="shared" si="14"/>
        <v>0</v>
      </c>
      <c r="G76" s="270">
        <f t="shared" si="15"/>
        <v>0</v>
      </c>
      <c r="H76" s="270">
        <f t="shared" si="16"/>
        <v>0</v>
      </c>
      <c r="I76" s="270">
        <f t="shared" si="17"/>
        <v>0</v>
      </c>
    </row>
    <row r="77" spans="1:9" ht="15" customHeight="1" thickBot="1" x14ac:dyDescent="0.3">
      <c r="A77" s="271" t="s">
        <v>752</v>
      </c>
      <c r="B77" s="272"/>
      <c r="C77" s="272"/>
      <c r="D77" s="273">
        <f t="shared" ref="D77:I77" si="18">SUM(D69:D76)</f>
        <v>0</v>
      </c>
      <c r="E77" s="273">
        <f t="shared" si="18"/>
        <v>0</v>
      </c>
      <c r="F77" s="273">
        <f t="shared" si="18"/>
        <v>0</v>
      </c>
      <c r="G77" s="273">
        <f t="shared" si="18"/>
        <v>0</v>
      </c>
      <c r="H77" s="273">
        <f t="shared" si="18"/>
        <v>0</v>
      </c>
      <c r="I77" s="273">
        <f t="shared" si="18"/>
        <v>0</v>
      </c>
    </row>
    <row r="78" spans="1:9" ht="15" customHeight="1" thickTop="1" x14ac:dyDescent="0.25">
      <c r="A78" s="239"/>
      <c r="B78" s="239"/>
      <c r="C78" s="239"/>
      <c r="D78" s="239"/>
      <c r="E78" s="239"/>
      <c r="F78" s="239"/>
      <c r="G78" s="239"/>
      <c r="H78" s="239"/>
      <c r="I78" s="239"/>
    </row>
    <row r="79" spans="1:9" ht="15" customHeight="1" x14ac:dyDescent="0.25">
      <c r="A79" s="239"/>
      <c r="B79" s="239"/>
      <c r="C79" s="239"/>
      <c r="D79" s="239"/>
      <c r="E79" s="239"/>
      <c r="F79" s="239"/>
      <c r="G79" s="239"/>
      <c r="H79" s="239"/>
      <c r="I79" s="239"/>
    </row>
    <row r="80" spans="1:9" ht="15" customHeight="1" x14ac:dyDescent="0.25">
      <c r="A80" s="265" t="s">
        <v>678</v>
      </c>
      <c r="B80" s="258"/>
      <c r="C80" s="258"/>
      <c r="D80" s="259"/>
      <c r="E80" s="259"/>
      <c r="F80" s="260"/>
      <c r="G80" s="258"/>
      <c r="H80" s="258"/>
      <c r="I80" s="275"/>
    </row>
    <row r="81" spans="1:9" ht="26.1" customHeight="1" x14ac:dyDescent="0.2">
      <c r="A81" s="7" t="s">
        <v>738</v>
      </c>
      <c r="B81" s="7" t="s">
        <v>725</v>
      </c>
      <c r="C81" s="7" t="s">
        <v>1412</v>
      </c>
      <c r="D81" s="222" t="s">
        <v>471</v>
      </c>
      <c r="E81" s="7" t="s">
        <v>472</v>
      </c>
      <c r="F81" s="7" t="s">
        <v>473</v>
      </c>
      <c r="G81" s="7" t="s">
        <v>474</v>
      </c>
      <c r="H81" s="7" t="s">
        <v>475</v>
      </c>
      <c r="I81" s="7" t="s">
        <v>476</v>
      </c>
    </row>
    <row r="82" spans="1:9" ht="15" customHeight="1" x14ac:dyDescent="0.25">
      <c r="A82" s="263"/>
      <c r="B82" s="266" t="s">
        <v>739</v>
      </c>
      <c r="C82" s="267"/>
      <c r="D82" s="252">
        <f t="shared" ref="D82:D99" si="19">SUM(E82:I82)</f>
        <v>0</v>
      </c>
      <c r="E82" s="268"/>
      <c r="F82" s="264"/>
      <c r="G82" s="264"/>
      <c r="H82" s="264"/>
      <c r="I82" s="269"/>
    </row>
    <row r="83" spans="1:9" ht="15" customHeight="1" x14ac:dyDescent="0.2">
      <c r="A83" s="263"/>
      <c r="B83" s="981"/>
      <c r="C83" s="264"/>
      <c r="D83" s="252">
        <f t="shared" si="19"/>
        <v>0</v>
      </c>
      <c r="E83" s="270">
        <f t="shared" ref="E83:E99" si="20">IFERROR(VLOOKUP(B83,$B$17:$I$36,4,0)*C83,0)</f>
        <v>0</v>
      </c>
      <c r="F83" s="270">
        <f t="shared" ref="F83:F99" si="21">IFERROR(VLOOKUP(B83,$B$17:$I$36,5,0)*C83,0)</f>
        <v>0</v>
      </c>
      <c r="G83" s="270">
        <f t="shared" ref="G83:G99" si="22">IFERROR(VLOOKUP(B83,$B$17:$I$36,6,0)*C83,0)</f>
        <v>0</v>
      </c>
      <c r="H83" s="270">
        <f t="shared" ref="H83:H99" si="23">IFERROR(VLOOKUP(B83,$B$17:$I$36,7,0)*C83,0)</f>
        <v>0</v>
      </c>
      <c r="I83" s="270">
        <f t="shared" ref="I83:I99" si="24">IFERROR(VLOOKUP(B83,$B$17:$I$36,8,0)*C83,0)</f>
        <v>0</v>
      </c>
    </row>
    <row r="84" spans="1:9" ht="15" customHeight="1" x14ac:dyDescent="0.2">
      <c r="A84" s="1015"/>
      <c r="B84" s="981"/>
      <c r="C84" s="1016"/>
      <c r="D84" s="252">
        <f t="shared" ref="D84:D94" si="25">SUM(E84:I84)</f>
        <v>0</v>
      </c>
      <c r="E84" s="270">
        <f t="shared" ref="E84:E94" si="26">IFERROR(VLOOKUP(B84,$B$17:$I$36,4,0)*C84,0)</f>
        <v>0</v>
      </c>
      <c r="F84" s="270">
        <f t="shared" ref="F84:F94" si="27">IFERROR(VLOOKUP(B84,$B$17:$I$36,5,0)*C84,0)</f>
        <v>0</v>
      </c>
      <c r="G84" s="270">
        <f t="shared" ref="G84:G94" si="28">IFERROR(VLOOKUP(B84,$B$17:$I$36,6,0)*C84,0)</f>
        <v>0</v>
      </c>
      <c r="H84" s="270">
        <f t="shared" ref="H84:H94" si="29">IFERROR(VLOOKUP(B84,$B$17:$I$36,7,0)*C84,0)</f>
        <v>0</v>
      </c>
      <c r="I84" s="270">
        <f t="shared" ref="I84:I94" si="30">IFERROR(VLOOKUP(B84,$B$17:$I$36,8,0)*C84,0)</f>
        <v>0</v>
      </c>
    </row>
    <row r="85" spans="1:9" ht="15" customHeight="1" x14ac:dyDescent="0.2">
      <c r="A85" s="1015"/>
      <c r="B85" s="981"/>
      <c r="C85" s="1016"/>
      <c r="D85" s="252">
        <f t="shared" si="25"/>
        <v>0</v>
      </c>
      <c r="E85" s="270">
        <f t="shared" si="26"/>
        <v>0</v>
      </c>
      <c r="F85" s="270">
        <f t="shared" si="27"/>
        <v>0</v>
      </c>
      <c r="G85" s="270">
        <f t="shared" si="28"/>
        <v>0</v>
      </c>
      <c r="H85" s="270">
        <f t="shared" si="29"/>
        <v>0</v>
      </c>
      <c r="I85" s="270">
        <f t="shared" si="30"/>
        <v>0</v>
      </c>
    </row>
    <row r="86" spans="1:9" ht="15" customHeight="1" x14ac:dyDescent="0.2">
      <c r="A86" s="1015"/>
      <c r="B86" s="981"/>
      <c r="C86" s="1016"/>
      <c r="D86" s="252">
        <f t="shared" si="25"/>
        <v>0</v>
      </c>
      <c r="E86" s="270">
        <f t="shared" si="26"/>
        <v>0</v>
      </c>
      <c r="F86" s="270">
        <f t="shared" si="27"/>
        <v>0</v>
      </c>
      <c r="G86" s="270">
        <f t="shared" si="28"/>
        <v>0</v>
      </c>
      <c r="H86" s="270">
        <f t="shared" si="29"/>
        <v>0</v>
      </c>
      <c r="I86" s="270">
        <f t="shared" si="30"/>
        <v>0</v>
      </c>
    </row>
    <row r="87" spans="1:9" ht="15" customHeight="1" x14ac:dyDescent="0.2">
      <c r="A87" s="1015"/>
      <c r="B87" s="981"/>
      <c r="C87" s="1016"/>
      <c r="D87" s="252">
        <f t="shared" si="25"/>
        <v>0</v>
      </c>
      <c r="E87" s="270">
        <f t="shared" si="26"/>
        <v>0</v>
      </c>
      <c r="F87" s="270">
        <f t="shared" si="27"/>
        <v>0</v>
      </c>
      <c r="G87" s="270">
        <f t="shared" si="28"/>
        <v>0</v>
      </c>
      <c r="H87" s="270">
        <f t="shared" si="29"/>
        <v>0</v>
      </c>
      <c r="I87" s="270">
        <f t="shared" si="30"/>
        <v>0</v>
      </c>
    </row>
    <row r="88" spans="1:9" ht="15" customHeight="1" x14ac:dyDescent="0.2">
      <c r="A88" s="1015"/>
      <c r="B88" s="981"/>
      <c r="C88" s="1016"/>
      <c r="D88" s="252">
        <f t="shared" si="25"/>
        <v>0</v>
      </c>
      <c r="E88" s="270">
        <f t="shared" si="26"/>
        <v>0</v>
      </c>
      <c r="F88" s="270">
        <f t="shared" si="27"/>
        <v>0</v>
      </c>
      <c r="G88" s="270">
        <f t="shared" si="28"/>
        <v>0</v>
      </c>
      <c r="H88" s="270">
        <f t="shared" si="29"/>
        <v>0</v>
      </c>
      <c r="I88" s="270">
        <f t="shared" si="30"/>
        <v>0</v>
      </c>
    </row>
    <row r="89" spans="1:9" ht="15" customHeight="1" x14ac:dyDescent="0.2">
      <c r="A89" s="1015"/>
      <c r="B89" s="981"/>
      <c r="C89" s="1016"/>
      <c r="D89" s="252">
        <f t="shared" ref="D89:D90" si="31">SUM(E89:I89)</f>
        <v>0</v>
      </c>
      <c r="E89" s="270">
        <f t="shared" ref="E89:E90" si="32">IFERROR(VLOOKUP(B89,$B$17:$I$36,4,0)*C89,0)</f>
        <v>0</v>
      </c>
      <c r="F89" s="270">
        <f t="shared" ref="F89:F90" si="33">IFERROR(VLOOKUP(B89,$B$17:$I$36,5,0)*C89,0)</f>
        <v>0</v>
      </c>
      <c r="G89" s="270">
        <f t="shared" ref="G89:G90" si="34">IFERROR(VLOOKUP(B89,$B$17:$I$36,6,0)*C89,0)</f>
        <v>0</v>
      </c>
      <c r="H89" s="270">
        <f t="shared" ref="H89:H90" si="35">IFERROR(VLOOKUP(B89,$B$17:$I$36,7,0)*C89,0)</f>
        <v>0</v>
      </c>
      <c r="I89" s="270">
        <f t="shared" ref="I89:I90" si="36">IFERROR(VLOOKUP(B89,$B$17:$I$36,8,0)*C89,0)</f>
        <v>0</v>
      </c>
    </row>
    <row r="90" spans="1:9" ht="15" customHeight="1" x14ac:dyDescent="0.2">
      <c r="A90" s="1015"/>
      <c r="B90" s="981"/>
      <c r="C90" s="1016"/>
      <c r="D90" s="252">
        <f t="shared" si="31"/>
        <v>0</v>
      </c>
      <c r="E90" s="270">
        <f t="shared" si="32"/>
        <v>0</v>
      </c>
      <c r="F90" s="270">
        <f t="shared" si="33"/>
        <v>0</v>
      </c>
      <c r="G90" s="270">
        <f t="shared" si="34"/>
        <v>0</v>
      </c>
      <c r="H90" s="270">
        <f t="shared" si="35"/>
        <v>0</v>
      </c>
      <c r="I90" s="270">
        <f t="shared" si="36"/>
        <v>0</v>
      </c>
    </row>
    <row r="91" spans="1:9" ht="15" customHeight="1" x14ac:dyDescent="0.2">
      <c r="A91" s="1015"/>
      <c r="B91" s="981"/>
      <c r="C91" s="1016"/>
      <c r="D91" s="252">
        <f t="shared" si="25"/>
        <v>0</v>
      </c>
      <c r="E91" s="270">
        <f t="shared" si="26"/>
        <v>0</v>
      </c>
      <c r="F91" s="270">
        <f t="shared" si="27"/>
        <v>0</v>
      </c>
      <c r="G91" s="270">
        <f t="shared" si="28"/>
        <v>0</v>
      </c>
      <c r="H91" s="270">
        <f t="shared" si="29"/>
        <v>0</v>
      </c>
      <c r="I91" s="270">
        <f t="shared" si="30"/>
        <v>0</v>
      </c>
    </row>
    <row r="92" spans="1:9" ht="15" customHeight="1" x14ac:dyDescent="0.2">
      <c r="A92" s="1015"/>
      <c r="B92" s="981"/>
      <c r="C92" s="1016"/>
      <c r="D92" s="252">
        <f t="shared" si="25"/>
        <v>0</v>
      </c>
      <c r="E92" s="270">
        <f t="shared" si="26"/>
        <v>0</v>
      </c>
      <c r="F92" s="270">
        <f t="shared" si="27"/>
        <v>0</v>
      </c>
      <c r="G92" s="270">
        <f t="shared" si="28"/>
        <v>0</v>
      </c>
      <c r="H92" s="270">
        <f t="shared" si="29"/>
        <v>0</v>
      </c>
      <c r="I92" s="270">
        <f t="shared" si="30"/>
        <v>0</v>
      </c>
    </row>
    <row r="93" spans="1:9" ht="15" customHeight="1" x14ac:dyDescent="0.2">
      <c r="A93" s="1015"/>
      <c r="B93" s="981"/>
      <c r="C93" s="1016"/>
      <c r="D93" s="252">
        <f t="shared" si="25"/>
        <v>0</v>
      </c>
      <c r="E93" s="270">
        <f t="shared" si="26"/>
        <v>0</v>
      </c>
      <c r="F93" s="270">
        <f t="shared" si="27"/>
        <v>0</v>
      </c>
      <c r="G93" s="270">
        <f t="shared" si="28"/>
        <v>0</v>
      </c>
      <c r="H93" s="270">
        <f t="shared" si="29"/>
        <v>0</v>
      </c>
      <c r="I93" s="270">
        <f t="shared" si="30"/>
        <v>0</v>
      </c>
    </row>
    <row r="94" spans="1:9" ht="15" customHeight="1" x14ac:dyDescent="0.2">
      <c r="A94" s="263"/>
      <c r="B94" s="981"/>
      <c r="C94" s="264"/>
      <c r="D94" s="252">
        <f t="shared" si="25"/>
        <v>0</v>
      </c>
      <c r="E94" s="270">
        <f t="shared" si="26"/>
        <v>0</v>
      </c>
      <c r="F94" s="270">
        <f t="shared" si="27"/>
        <v>0</v>
      </c>
      <c r="G94" s="270">
        <f t="shared" si="28"/>
        <v>0</v>
      </c>
      <c r="H94" s="270">
        <f t="shared" si="29"/>
        <v>0</v>
      </c>
      <c r="I94" s="270">
        <f t="shared" si="30"/>
        <v>0</v>
      </c>
    </row>
    <row r="95" spans="1:9" ht="15" customHeight="1" x14ac:dyDescent="0.2">
      <c r="A95" s="263"/>
      <c r="B95" s="981"/>
      <c r="C95" s="264"/>
      <c r="D95" s="252">
        <f t="shared" si="19"/>
        <v>0</v>
      </c>
      <c r="E95" s="270">
        <f t="shared" si="20"/>
        <v>0</v>
      </c>
      <c r="F95" s="270">
        <f t="shared" si="21"/>
        <v>0</v>
      </c>
      <c r="G95" s="270">
        <f t="shared" si="22"/>
        <v>0</v>
      </c>
      <c r="H95" s="270">
        <f t="shared" si="23"/>
        <v>0</v>
      </c>
      <c r="I95" s="270">
        <f t="shared" si="24"/>
        <v>0</v>
      </c>
    </row>
    <row r="96" spans="1:9" ht="15" customHeight="1" x14ac:dyDescent="0.2">
      <c r="A96" s="263"/>
      <c r="B96" s="981"/>
      <c r="C96" s="264"/>
      <c r="D96" s="252">
        <f t="shared" si="19"/>
        <v>0</v>
      </c>
      <c r="E96" s="270">
        <f t="shared" si="20"/>
        <v>0</v>
      </c>
      <c r="F96" s="270">
        <f t="shared" si="21"/>
        <v>0</v>
      </c>
      <c r="G96" s="270">
        <f t="shared" si="22"/>
        <v>0</v>
      </c>
      <c r="H96" s="270">
        <f t="shared" si="23"/>
        <v>0</v>
      </c>
      <c r="I96" s="270">
        <f t="shared" si="24"/>
        <v>0</v>
      </c>
    </row>
    <row r="97" spans="1:9" ht="15" customHeight="1" x14ac:dyDescent="0.2">
      <c r="A97" s="263"/>
      <c r="B97" s="981"/>
      <c r="C97" s="264"/>
      <c r="D97" s="252">
        <f t="shared" si="19"/>
        <v>0</v>
      </c>
      <c r="E97" s="270">
        <f t="shared" si="20"/>
        <v>0</v>
      </c>
      <c r="F97" s="270">
        <f t="shared" si="21"/>
        <v>0</v>
      </c>
      <c r="G97" s="270">
        <f t="shared" si="22"/>
        <v>0</v>
      </c>
      <c r="H97" s="270">
        <f t="shared" si="23"/>
        <v>0</v>
      </c>
      <c r="I97" s="270">
        <f t="shared" si="24"/>
        <v>0</v>
      </c>
    </row>
    <row r="98" spans="1:9" ht="15" customHeight="1" x14ac:dyDescent="0.2">
      <c r="A98" s="263"/>
      <c r="B98" s="981"/>
      <c r="C98" s="264"/>
      <c r="D98" s="252">
        <f t="shared" si="19"/>
        <v>0</v>
      </c>
      <c r="E98" s="270">
        <f t="shared" si="20"/>
        <v>0</v>
      </c>
      <c r="F98" s="270">
        <f t="shared" si="21"/>
        <v>0</v>
      </c>
      <c r="G98" s="270">
        <f t="shared" si="22"/>
        <v>0</v>
      </c>
      <c r="H98" s="270">
        <f t="shared" si="23"/>
        <v>0</v>
      </c>
      <c r="I98" s="270">
        <f t="shared" si="24"/>
        <v>0</v>
      </c>
    </row>
    <row r="99" spans="1:9" ht="15" customHeight="1" x14ac:dyDescent="0.2">
      <c r="A99" s="263"/>
      <c r="B99" s="981"/>
      <c r="C99" s="264"/>
      <c r="D99" s="252">
        <f t="shared" si="19"/>
        <v>0</v>
      </c>
      <c r="E99" s="270">
        <f t="shared" si="20"/>
        <v>0</v>
      </c>
      <c r="F99" s="270">
        <f t="shared" si="21"/>
        <v>0</v>
      </c>
      <c r="G99" s="270">
        <f t="shared" si="22"/>
        <v>0</v>
      </c>
      <c r="H99" s="270">
        <f t="shared" si="23"/>
        <v>0</v>
      </c>
      <c r="I99" s="270">
        <f t="shared" si="24"/>
        <v>0</v>
      </c>
    </row>
    <row r="100" spans="1:9" ht="15" customHeight="1" thickBot="1" x14ac:dyDescent="0.3">
      <c r="A100" s="271" t="s">
        <v>754</v>
      </c>
      <c r="B100" s="272"/>
      <c r="C100" s="272"/>
      <c r="D100" s="273">
        <f t="shared" ref="D100:I100" si="37">SUM(D82:D99)</f>
        <v>0</v>
      </c>
      <c r="E100" s="273">
        <f t="shared" si="37"/>
        <v>0</v>
      </c>
      <c r="F100" s="273">
        <f t="shared" si="37"/>
        <v>0</v>
      </c>
      <c r="G100" s="273">
        <f t="shared" si="37"/>
        <v>0</v>
      </c>
      <c r="H100" s="273">
        <f t="shared" si="37"/>
        <v>0</v>
      </c>
      <c r="I100" s="273">
        <f t="shared" si="37"/>
        <v>0</v>
      </c>
    </row>
    <row r="101" spans="1:9" ht="15" customHeight="1" thickTop="1" x14ac:dyDescent="0.25">
      <c r="A101" s="239"/>
      <c r="B101" s="239"/>
      <c r="C101" s="239"/>
      <c r="D101" s="239"/>
      <c r="E101" s="239"/>
      <c r="F101" s="239"/>
      <c r="G101" s="239"/>
      <c r="H101" s="239"/>
      <c r="I101" s="239"/>
    </row>
    <row r="102" spans="1:9" ht="15" customHeight="1" x14ac:dyDescent="0.25">
      <c r="A102" s="239"/>
      <c r="B102" s="239"/>
      <c r="C102" s="239"/>
      <c r="D102" s="239"/>
      <c r="E102" s="239"/>
      <c r="F102" s="239"/>
      <c r="G102" s="239"/>
      <c r="H102" s="239"/>
      <c r="I102" s="239"/>
    </row>
    <row r="103" spans="1:9" ht="15" customHeight="1" x14ac:dyDescent="0.25">
      <c r="A103" s="898" t="s">
        <v>682</v>
      </c>
      <c r="B103" s="258"/>
      <c r="C103" s="258"/>
      <c r="D103" s="258"/>
      <c r="E103" s="259"/>
      <c r="F103" s="260"/>
      <c r="G103" s="258"/>
      <c r="H103" s="258"/>
      <c r="I103" s="275"/>
    </row>
    <row r="104" spans="1:9" ht="26.1" customHeight="1" x14ac:dyDescent="0.2">
      <c r="A104" s="7" t="s">
        <v>738</v>
      </c>
      <c r="B104" s="7" t="s">
        <v>725</v>
      </c>
      <c r="C104" s="7" t="s">
        <v>1412</v>
      </c>
      <c r="D104" s="222" t="s">
        <v>471</v>
      </c>
      <c r="E104" s="7" t="s">
        <v>472</v>
      </c>
      <c r="F104" s="7" t="s">
        <v>473</v>
      </c>
      <c r="G104" s="7" t="s">
        <v>474</v>
      </c>
      <c r="H104" s="7" t="s">
        <v>475</v>
      </c>
      <c r="I104" s="7" t="s">
        <v>476</v>
      </c>
    </row>
    <row r="105" spans="1:9" ht="15" customHeight="1" x14ac:dyDescent="0.25">
      <c r="A105" s="263"/>
      <c r="B105" s="266" t="s">
        <v>739</v>
      </c>
      <c r="C105" s="267"/>
      <c r="D105" s="252">
        <f t="shared" ref="D105:D112" si="38">SUM(E105:I105)</f>
        <v>0</v>
      </c>
      <c r="E105" s="937"/>
      <c r="F105" s="937"/>
      <c r="G105" s="937"/>
      <c r="H105" s="264"/>
      <c r="I105" s="269"/>
    </row>
    <row r="106" spans="1:9" ht="15" customHeight="1" x14ac:dyDescent="0.2">
      <c r="A106" s="263"/>
      <c r="B106" s="981"/>
      <c r="C106" s="264"/>
      <c r="D106" s="252">
        <f t="shared" si="38"/>
        <v>0</v>
      </c>
      <c r="E106" s="270">
        <f t="shared" ref="E106:E112" si="39">IFERROR(VLOOKUP(B106,$B$17:$I$36,4,0)*C106,0)</f>
        <v>0</v>
      </c>
      <c r="F106" s="270">
        <f t="shared" ref="F106:F112" si="40">IFERROR(VLOOKUP(B106,$B$17:$I$36,5,0)*C106,0)</f>
        <v>0</v>
      </c>
      <c r="G106" s="270">
        <f t="shared" ref="G106:G112" si="41">IFERROR(VLOOKUP(B106,$B$17:$I$36,6,0)*C106,0)</f>
        <v>0</v>
      </c>
      <c r="H106" s="270">
        <f t="shared" ref="H106:H112" si="42">IFERROR(VLOOKUP(B106,$B$17:$I$36,7,0)*C106,0)</f>
        <v>0</v>
      </c>
      <c r="I106" s="270">
        <f t="shared" ref="I106:I112" si="43">IFERROR(VLOOKUP(B106,$B$17:$I$36,8,0)*C106,0)</f>
        <v>0</v>
      </c>
    </row>
    <row r="107" spans="1:9" ht="15" customHeight="1" x14ac:dyDescent="0.2">
      <c r="A107" s="263"/>
      <c r="B107" s="981"/>
      <c r="C107" s="264"/>
      <c r="D107" s="252">
        <f t="shared" si="38"/>
        <v>0</v>
      </c>
      <c r="E107" s="270">
        <f t="shared" si="39"/>
        <v>0</v>
      </c>
      <c r="F107" s="270">
        <f t="shared" si="40"/>
        <v>0</v>
      </c>
      <c r="G107" s="270">
        <f t="shared" si="41"/>
        <v>0</v>
      </c>
      <c r="H107" s="270">
        <f t="shared" si="42"/>
        <v>0</v>
      </c>
      <c r="I107" s="270">
        <f t="shared" si="43"/>
        <v>0</v>
      </c>
    </row>
    <row r="108" spans="1:9" ht="15" customHeight="1" x14ac:dyDescent="0.2">
      <c r="A108" s="263"/>
      <c r="B108" s="981"/>
      <c r="C108" s="264"/>
      <c r="D108" s="252">
        <f t="shared" si="38"/>
        <v>0</v>
      </c>
      <c r="E108" s="270">
        <f t="shared" si="39"/>
        <v>0</v>
      </c>
      <c r="F108" s="270">
        <f t="shared" si="40"/>
        <v>0</v>
      </c>
      <c r="G108" s="270">
        <f t="shared" si="41"/>
        <v>0</v>
      </c>
      <c r="H108" s="270">
        <f t="shared" si="42"/>
        <v>0</v>
      </c>
      <c r="I108" s="270">
        <f t="shared" si="43"/>
        <v>0</v>
      </c>
    </row>
    <row r="109" spans="1:9" ht="15" customHeight="1" x14ac:dyDescent="0.2">
      <c r="A109" s="263"/>
      <c r="B109" s="981"/>
      <c r="C109" s="264"/>
      <c r="D109" s="252">
        <f t="shared" si="38"/>
        <v>0</v>
      </c>
      <c r="E109" s="270">
        <f t="shared" si="39"/>
        <v>0</v>
      </c>
      <c r="F109" s="270">
        <f t="shared" si="40"/>
        <v>0</v>
      </c>
      <c r="G109" s="270">
        <f t="shared" si="41"/>
        <v>0</v>
      </c>
      <c r="H109" s="270">
        <f t="shared" si="42"/>
        <v>0</v>
      </c>
      <c r="I109" s="270">
        <f t="shared" si="43"/>
        <v>0</v>
      </c>
    </row>
    <row r="110" spans="1:9" ht="15" customHeight="1" x14ac:dyDescent="0.2">
      <c r="A110" s="263"/>
      <c r="B110" s="981"/>
      <c r="C110" s="264"/>
      <c r="D110" s="252">
        <f t="shared" si="38"/>
        <v>0</v>
      </c>
      <c r="E110" s="270">
        <f t="shared" si="39"/>
        <v>0</v>
      </c>
      <c r="F110" s="270">
        <f t="shared" si="40"/>
        <v>0</v>
      </c>
      <c r="G110" s="270">
        <f t="shared" si="41"/>
        <v>0</v>
      </c>
      <c r="H110" s="270">
        <f t="shared" si="42"/>
        <v>0</v>
      </c>
      <c r="I110" s="270">
        <f t="shared" si="43"/>
        <v>0</v>
      </c>
    </row>
    <row r="111" spans="1:9" ht="15" customHeight="1" x14ac:dyDescent="0.2">
      <c r="A111" s="263"/>
      <c r="B111" s="981"/>
      <c r="C111" s="264"/>
      <c r="D111" s="252">
        <f t="shared" si="38"/>
        <v>0</v>
      </c>
      <c r="E111" s="270">
        <f t="shared" si="39"/>
        <v>0</v>
      </c>
      <c r="F111" s="270">
        <f t="shared" si="40"/>
        <v>0</v>
      </c>
      <c r="G111" s="270">
        <f t="shared" si="41"/>
        <v>0</v>
      </c>
      <c r="H111" s="270">
        <f t="shared" si="42"/>
        <v>0</v>
      </c>
      <c r="I111" s="270">
        <f t="shared" si="43"/>
        <v>0</v>
      </c>
    </row>
    <row r="112" spans="1:9" ht="15" customHeight="1" x14ac:dyDescent="0.2">
      <c r="A112" s="263"/>
      <c r="B112" s="981"/>
      <c r="C112" s="264"/>
      <c r="D112" s="252">
        <f t="shared" si="38"/>
        <v>0</v>
      </c>
      <c r="E112" s="270">
        <f t="shared" si="39"/>
        <v>0</v>
      </c>
      <c r="F112" s="270">
        <f t="shared" si="40"/>
        <v>0</v>
      </c>
      <c r="G112" s="270">
        <f t="shared" si="41"/>
        <v>0</v>
      </c>
      <c r="H112" s="270">
        <f t="shared" si="42"/>
        <v>0</v>
      </c>
      <c r="I112" s="270">
        <f t="shared" si="43"/>
        <v>0</v>
      </c>
    </row>
    <row r="113" spans="1:9" ht="15" customHeight="1" thickBot="1" x14ac:dyDescent="0.3">
      <c r="A113" s="899" t="s">
        <v>1539</v>
      </c>
      <c r="B113" s="272"/>
      <c r="C113" s="272"/>
      <c r="D113" s="273">
        <f t="shared" ref="D113:I113" si="44">SUM(D105:D112)</f>
        <v>0</v>
      </c>
      <c r="E113" s="273">
        <f t="shared" si="44"/>
        <v>0</v>
      </c>
      <c r="F113" s="273">
        <f t="shared" si="44"/>
        <v>0</v>
      </c>
      <c r="G113" s="273">
        <f t="shared" si="44"/>
        <v>0</v>
      </c>
      <c r="H113" s="273">
        <f t="shared" si="44"/>
        <v>0</v>
      </c>
      <c r="I113" s="273">
        <f t="shared" si="44"/>
        <v>0</v>
      </c>
    </row>
    <row r="114" spans="1:9" ht="15" customHeight="1" thickTop="1" x14ac:dyDescent="0.25">
      <c r="A114" s="239"/>
      <c r="B114" s="239"/>
      <c r="C114" s="239"/>
      <c r="D114" s="239"/>
      <c r="E114" s="239"/>
      <c r="F114" s="239"/>
      <c r="G114" s="239"/>
      <c r="H114" s="239"/>
      <c r="I114" s="239"/>
    </row>
  </sheetData>
  <sheetProtection algorithmName="SHA-512" hashValue="I6Ac5mqa6LfSHtaxuonAQxaaKcwG15Fr/fDhP6WKc64nCk18pGJsGM8P0uORS8Ba8jDVkT9teJIc6ry1Qb/8Iw==" saltValue="0VF+h6eM7Z8xvxpXBCHKKw==" spinCount="100000" sheet="1" objects="1" scenarios="1"/>
  <dataValidations count="1">
    <dataValidation type="list" allowBlank="1" showInputMessage="1" showErrorMessage="1" sqref="B42:B63 B70:B76 B83:B99 B106:B112" xr:uid="{50EAAE43-AD74-4896-85A5-65F456E8E502}">
      <formula1>$B$17:$B$36</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AE03282-590E-4B00-B5F2-0369D70D6703}">
          <x14:formula1>
            <xm:f>'Input List'!$N$3:$N$34</xm:f>
          </x14:formula1>
          <xm:sqref>H8:H11</xm:sqref>
        </x14:dataValidation>
        <x14:dataValidation type="list" allowBlank="1" showInputMessage="1" showErrorMessage="1" xr:uid="{8309C248-5122-45E3-A0D3-A39A601FAF18}">
          <x14:formula1>
            <xm:f>'Input List'!$D$3:$D$63</xm:f>
          </x14:formula1>
          <xm:sqref>B17:B36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0D7B-CB07-4771-91FC-20F5A82F446F}">
  <dimension ref="A1:K128"/>
  <sheetViews>
    <sheetView zoomScaleNormal="100" workbookViewId="0"/>
  </sheetViews>
  <sheetFormatPr defaultColWidth="10" defaultRowHeight="15" x14ac:dyDescent="0.2"/>
  <cols>
    <col min="1" max="1" width="6.125" style="11" customWidth="1"/>
    <col min="2" max="2" width="40.75" style="11" customWidth="1"/>
    <col min="3" max="3" width="6.125" style="11" customWidth="1"/>
    <col min="4" max="9" width="14.75" style="11" customWidth="1"/>
    <col min="10" max="10" width="11.625" style="858" hidden="1" customWidth="1"/>
    <col min="11" max="11" width="11.625" style="11" customWidth="1"/>
    <col min="12" max="16384" width="10" style="11"/>
  </cols>
  <sheetData>
    <row r="1" spans="1:11" ht="15" customHeight="1" x14ac:dyDescent="0.25">
      <c r="A1" s="1" t="str">
        <f>CONCATENATE("Schedule ",Cklist!$A25," - ",Cklist!$B25)</f>
        <v>Schedule C-3 - Statistical Data</v>
      </c>
      <c r="B1" s="66"/>
      <c r="C1" s="30"/>
      <c r="D1" s="66"/>
      <c r="E1" s="66"/>
      <c r="F1" s="66"/>
      <c r="G1" s="66"/>
      <c r="H1" s="1129" t="s">
        <v>2</v>
      </c>
      <c r="I1" s="1130"/>
    </row>
    <row r="2" spans="1:11" s="32" customFormat="1" ht="15" customHeight="1" x14ac:dyDescent="0.2">
      <c r="A2" s="4" t="str">
        <f>'Sch A'!$A$2</f>
        <v>SFN 137 (Rev. 04-24)</v>
      </c>
      <c r="B2" s="104"/>
      <c r="D2" s="104"/>
      <c r="E2" s="104"/>
      <c r="F2" s="876"/>
      <c r="G2" s="876"/>
      <c r="H2" s="1131" t="s">
        <v>3</v>
      </c>
      <c r="I2" s="1132">
        <f>'Sch A'!$C$2</f>
        <v>45108</v>
      </c>
    </row>
    <row r="3" spans="1:11" ht="15" customHeight="1" x14ac:dyDescent="0.2">
      <c r="A3" s="1447">
        <f>'Sch A'!$A$5</f>
        <v>0</v>
      </c>
      <c r="B3" s="66"/>
      <c r="C3" s="32"/>
      <c r="D3" s="14"/>
      <c r="E3" s="14"/>
      <c r="F3" s="1135"/>
      <c r="G3" s="1135"/>
      <c r="H3" s="1133" t="s">
        <v>4</v>
      </c>
      <c r="I3" s="1134">
        <f>'Sch A'!$C$3</f>
        <v>45473</v>
      </c>
    </row>
    <row r="4" spans="1:11" ht="15" customHeight="1" x14ac:dyDescent="0.25">
      <c r="A4" s="279"/>
      <c r="C4" s="279"/>
      <c r="D4" s="66"/>
      <c r="E4" s="66"/>
      <c r="I4" s="279"/>
    </row>
    <row r="5" spans="1:11" ht="15" customHeight="1" x14ac:dyDescent="0.2">
      <c r="A5" s="5" t="s">
        <v>760</v>
      </c>
      <c r="B5" s="62"/>
      <c r="C5" s="62"/>
      <c r="D5" s="62"/>
      <c r="E5" s="62"/>
      <c r="F5" s="62"/>
      <c r="G5" s="62"/>
      <c r="H5" s="62"/>
      <c r="I5" s="26"/>
      <c r="J5" s="32"/>
      <c r="K5" s="32"/>
    </row>
    <row r="6" spans="1:11" s="32" customFormat="1" ht="22.5" x14ac:dyDescent="0.2">
      <c r="A6" s="129" t="s">
        <v>761</v>
      </c>
      <c r="B6" s="280" t="s">
        <v>762</v>
      </c>
      <c r="C6" s="129" t="s">
        <v>761</v>
      </c>
      <c r="D6" s="222" t="s">
        <v>471</v>
      </c>
      <c r="E6" s="7" t="s">
        <v>472</v>
      </c>
      <c r="F6" s="7" t="s">
        <v>473</v>
      </c>
      <c r="G6" s="7" t="s">
        <v>474</v>
      </c>
      <c r="H6" s="7" t="s">
        <v>475</v>
      </c>
      <c r="I6" s="7" t="s">
        <v>476</v>
      </c>
    </row>
    <row r="7" spans="1:11" s="32" customFormat="1" ht="15" customHeight="1" x14ac:dyDescent="0.2">
      <c r="A7" s="287">
        <v>1</v>
      </c>
      <c r="B7" s="286" t="s">
        <v>764</v>
      </c>
      <c r="C7" s="281"/>
      <c r="D7" s="282">
        <f t="shared" ref="D7:D8" si="0">SUM(E7:I7)</f>
        <v>0</v>
      </c>
      <c r="E7" s="283"/>
      <c r="F7" s="283"/>
      <c r="G7" s="283"/>
      <c r="H7" s="283"/>
      <c r="I7" s="283"/>
    </row>
    <row r="8" spans="1:11" s="32" customFormat="1" ht="15" customHeight="1" x14ac:dyDescent="0.2">
      <c r="A8" s="284"/>
      <c r="B8" s="285"/>
      <c r="C8" s="284">
        <v>1</v>
      </c>
      <c r="D8" s="940">
        <f t="shared" si="0"/>
        <v>0</v>
      </c>
      <c r="E8" s="940">
        <f>IFERROR(ROUND(E7/$D$7,8),0)</f>
        <v>0</v>
      </c>
      <c r="F8" s="940">
        <f>IFERROR(ROUND(F7/$D$7,8),0)</f>
        <v>0</v>
      </c>
      <c r="G8" s="940">
        <f>IFERROR(ROUND(G7/$D$7,8),0)</f>
        <v>0</v>
      </c>
      <c r="H8" s="940">
        <f>IFERROR(ROUND(H7/$D$7,8),0)</f>
        <v>0</v>
      </c>
      <c r="I8" s="940">
        <f>IFERROR(ROUND(I7/$D$7,8),0)</f>
        <v>0</v>
      </c>
      <c r="J8" s="858" t="s">
        <v>765</v>
      </c>
    </row>
    <row r="9" spans="1:11" ht="15" customHeight="1" x14ac:dyDescent="0.2">
      <c r="A9" s="281" t="s">
        <v>763</v>
      </c>
      <c r="B9" s="830" t="s">
        <v>1533</v>
      </c>
      <c r="C9" s="281"/>
      <c r="D9" s="282">
        <f t="shared" ref="D9:D50" si="1">SUM(E9:I9)</f>
        <v>0</v>
      </c>
      <c r="E9" s="451">
        <f>'Sch C-2n'!C$11</f>
        <v>0</v>
      </c>
      <c r="F9" s="451">
        <f>'Sch C-2n'!D$11</f>
        <v>0</v>
      </c>
      <c r="G9" s="451">
        <f>'Sch C-2n'!E$11</f>
        <v>0</v>
      </c>
      <c r="H9" s="451">
        <f>'Sch C-2n'!F$11</f>
        <v>0</v>
      </c>
      <c r="I9" s="451">
        <f>'Sch C-2n'!G$11</f>
        <v>0</v>
      </c>
    </row>
    <row r="10" spans="1:11" ht="15" customHeight="1" x14ac:dyDescent="0.2">
      <c r="A10" s="284"/>
      <c r="B10" s="285"/>
      <c r="C10" s="284">
        <v>2</v>
      </c>
      <c r="D10" s="940">
        <f t="shared" si="1"/>
        <v>0</v>
      </c>
      <c r="E10" s="940">
        <f>IFERROR(ROUND(E9/$D$9,8),0)</f>
        <v>0</v>
      </c>
      <c r="F10" s="940">
        <f t="shared" ref="F10:I10" si="2">IFERROR(ROUND(F9/$D$9,8),0)</f>
        <v>0</v>
      </c>
      <c r="G10" s="940">
        <f t="shared" si="2"/>
        <v>0</v>
      </c>
      <c r="H10" s="940">
        <f t="shared" si="2"/>
        <v>0</v>
      </c>
      <c r="I10" s="940">
        <f t="shared" si="2"/>
        <v>0</v>
      </c>
      <c r="J10" s="858" t="s">
        <v>1515</v>
      </c>
    </row>
    <row r="11" spans="1:11" ht="15" customHeight="1" x14ac:dyDescent="0.2">
      <c r="A11" s="287" t="s">
        <v>766</v>
      </c>
      <c r="B11" s="923" t="s">
        <v>1505</v>
      </c>
      <c r="C11" s="924"/>
      <c r="D11" s="927">
        <f t="shared" si="1"/>
        <v>0</v>
      </c>
      <c r="E11" s="928">
        <f>'Sch W'!E$7</f>
        <v>0</v>
      </c>
      <c r="F11" s="928">
        <f>'Sch W'!F$7</f>
        <v>0</v>
      </c>
      <c r="G11" s="928">
        <f>'Sch W'!G$7</f>
        <v>0</v>
      </c>
      <c r="H11" s="928">
        <f>'Sch W'!H$7</f>
        <v>0</v>
      </c>
      <c r="I11" s="928">
        <f>'Sch W'!I$7</f>
        <v>0</v>
      </c>
    </row>
    <row r="12" spans="1:11" ht="15" customHeight="1" x14ac:dyDescent="0.2">
      <c r="A12" s="287"/>
      <c r="B12" s="925"/>
      <c r="C12" s="926">
        <v>3.1</v>
      </c>
      <c r="D12" s="940">
        <f t="shared" si="1"/>
        <v>0</v>
      </c>
      <c r="E12" s="940">
        <f>IFERROR(ROUND(E11/$D$11,8),0)</f>
        <v>0</v>
      </c>
      <c r="F12" s="940">
        <f t="shared" ref="F12:I12" si="3">IFERROR(ROUND(F11/$D$11,8),0)</f>
        <v>0</v>
      </c>
      <c r="G12" s="940">
        <f t="shared" si="3"/>
        <v>0</v>
      </c>
      <c r="H12" s="940">
        <f t="shared" si="3"/>
        <v>0</v>
      </c>
      <c r="I12" s="940">
        <f t="shared" si="3"/>
        <v>0</v>
      </c>
      <c r="J12" s="858" t="s">
        <v>727</v>
      </c>
    </row>
    <row r="13" spans="1:11" ht="15" customHeight="1" x14ac:dyDescent="0.2">
      <c r="A13" s="287"/>
      <c r="B13" s="923" t="s">
        <v>1506</v>
      </c>
      <c r="C13" s="924"/>
      <c r="D13" s="927">
        <f t="shared" si="1"/>
        <v>0</v>
      </c>
      <c r="E13" s="928">
        <f>'Sch W'!E$8</f>
        <v>0</v>
      </c>
      <c r="F13" s="928">
        <f>'Sch W'!F$8</f>
        <v>0</v>
      </c>
      <c r="G13" s="928">
        <f>'Sch W'!G$8</f>
        <v>0</v>
      </c>
      <c r="H13" s="928">
        <f>'Sch W'!H$8</f>
        <v>0</v>
      </c>
      <c r="I13" s="928">
        <f>'Sch W'!I$8</f>
        <v>0</v>
      </c>
    </row>
    <row r="14" spans="1:11" ht="15" customHeight="1" x14ac:dyDescent="0.2">
      <c r="A14" s="287"/>
      <c r="B14" s="925"/>
      <c r="C14" s="926">
        <v>3.2</v>
      </c>
      <c r="D14" s="940">
        <f t="shared" ref="D14" si="4">SUM(E14:I14)</f>
        <v>0</v>
      </c>
      <c r="E14" s="940">
        <f>IFERROR(ROUND(E13/$D$13,8),0)</f>
        <v>0</v>
      </c>
      <c r="F14" s="940">
        <f t="shared" ref="F14:I14" si="5">IFERROR(ROUND(F13/$D$13,8),0)</f>
        <v>0</v>
      </c>
      <c r="G14" s="940">
        <f t="shared" si="5"/>
        <v>0</v>
      </c>
      <c r="H14" s="940">
        <f t="shared" si="5"/>
        <v>0</v>
      </c>
      <c r="I14" s="940">
        <f t="shared" si="5"/>
        <v>0</v>
      </c>
      <c r="J14" s="858" t="s">
        <v>729</v>
      </c>
    </row>
    <row r="15" spans="1:11" ht="15" customHeight="1" x14ac:dyDescent="0.2">
      <c r="A15" s="287"/>
      <c r="B15" s="923" t="s">
        <v>1507</v>
      </c>
      <c r="C15" s="924"/>
      <c r="D15" s="927">
        <f t="shared" si="1"/>
        <v>0</v>
      </c>
      <c r="E15" s="928">
        <f>'Sch W'!E$9</f>
        <v>0</v>
      </c>
      <c r="F15" s="928">
        <f>'Sch W'!F$9</f>
        <v>0</v>
      </c>
      <c r="G15" s="928">
        <f>'Sch W'!G$9</f>
        <v>0</v>
      </c>
      <c r="H15" s="928">
        <f>'Sch W'!H$9</f>
        <v>0</v>
      </c>
      <c r="I15" s="928">
        <f>'Sch W'!I$9</f>
        <v>0</v>
      </c>
    </row>
    <row r="16" spans="1:11" ht="15" customHeight="1" x14ac:dyDescent="0.2">
      <c r="A16" s="287"/>
      <c r="B16" s="925"/>
      <c r="C16" s="926">
        <v>3.3</v>
      </c>
      <c r="D16" s="940">
        <f t="shared" si="1"/>
        <v>0</v>
      </c>
      <c r="E16" s="940">
        <f>IFERROR(ROUND(E15/$D$15,8),0)</f>
        <v>0</v>
      </c>
      <c r="F16" s="940">
        <f t="shared" ref="F16:I16" si="6">IFERROR(ROUND(F15/$D$15,8),0)</f>
        <v>0</v>
      </c>
      <c r="G16" s="940">
        <f t="shared" si="6"/>
        <v>0</v>
      </c>
      <c r="H16" s="940">
        <f t="shared" si="6"/>
        <v>0</v>
      </c>
      <c r="I16" s="940">
        <f t="shared" si="6"/>
        <v>0</v>
      </c>
      <c r="J16" s="858" t="s">
        <v>731</v>
      </c>
    </row>
    <row r="17" spans="1:10" ht="15" customHeight="1" x14ac:dyDescent="0.2">
      <c r="A17" s="287"/>
      <c r="B17" s="923" t="s">
        <v>1508</v>
      </c>
      <c r="C17" s="924"/>
      <c r="D17" s="927">
        <f t="shared" si="1"/>
        <v>0</v>
      </c>
      <c r="E17" s="928">
        <f>'Sch W'!E$10</f>
        <v>0</v>
      </c>
      <c r="F17" s="928">
        <f>'Sch W'!F$10</f>
        <v>0</v>
      </c>
      <c r="G17" s="928">
        <f>'Sch W'!G$10</f>
        <v>0</v>
      </c>
      <c r="H17" s="928">
        <f>'Sch W'!H$10</f>
        <v>0</v>
      </c>
      <c r="I17" s="928">
        <f>'Sch W'!I$10</f>
        <v>0</v>
      </c>
    </row>
    <row r="18" spans="1:10" ht="15" customHeight="1" x14ac:dyDescent="0.2">
      <c r="A18" s="287"/>
      <c r="B18" s="925"/>
      <c r="C18" s="926">
        <v>3.4</v>
      </c>
      <c r="D18" s="940">
        <f t="shared" ref="D18" si="7">SUM(E18:I18)</f>
        <v>0</v>
      </c>
      <c r="E18" s="940">
        <f>IFERROR(ROUND(E17/$D$17,8),0)</f>
        <v>0</v>
      </c>
      <c r="F18" s="940">
        <f t="shared" ref="F18:I18" si="8">IFERROR(ROUND(F17/$D$17,8),0)</f>
        <v>0</v>
      </c>
      <c r="G18" s="940">
        <f t="shared" si="8"/>
        <v>0</v>
      </c>
      <c r="H18" s="940">
        <f t="shared" si="8"/>
        <v>0</v>
      </c>
      <c r="I18" s="940">
        <f t="shared" si="8"/>
        <v>0</v>
      </c>
      <c r="J18" s="858" t="s">
        <v>733</v>
      </c>
    </row>
    <row r="19" spans="1:10" ht="15" customHeight="1" x14ac:dyDescent="0.2">
      <c r="A19" s="287"/>
      <c r="B19" s="922" t="s">
        <v>1509</v>
      </c>
      <c r="C19" s="287"/>
      <c r="D19" s="929">
        <f t="shared" si="1"/>
        <v>0</v>
      </c>
      <c r="E19" s="928">
        <f>'Sch W'!E$11</f>
        <v>0</v>
      </c>
      <c r="F19" s="928">
        <f>'Sch W'!F$11</f>
        <v>0</v>
      </c>
      <c r="G19" s="928">
        <f>'Sch W'!G$11</f>
        <v>0</v>
      </c>
      <c r="H19" s="928">
        <f>'Sch W'!H$11</f>
        <v>0</v>
      </c>
      <c r="I19" s="928">
        <f>'Sch W'!I$11</f>
        <v>0</v>
      </c>
    </row>
    <row r="20" spans="1:10" ht="15" customHeight="1" x14ac:dyDescent="0.2">
      <c r="A20" s="289"/>
      <c r="B20" s="285"/>
      <c r="C20" s="289">
        <v>3.5</v>
      </c>
      <c r="D20" s="940">
        <f t="shared" si="1"/>
        <v>0</v>
      </c>
      <c r="E20" s="940">
        <f>IFERROR(ROUND(E19/$D$19,8),0)</f>
        <v>0</v>
      </c>
      <c r="F20" s="940">
        <f t="shared" ref="F20:I20" si="9">IFERROR(ROUND(F19/$D$19,8),0)</f>
        <v>0</v>
      </c>
      <c r="G20" s="940">
        <f t="shared" si="9"/>
        <v>0</v>
      </c>
      <c r="H20" s="940">
        <f t="shared" si="9"/>
        <v>0</v>
      </c>
      <c r="I20" s="940">
        <f t="shared" si="9"/>
        <v>0</v>
      </c>
      <c r="J20" s="858" t="s">
        <v>735</v>
      </c>
    </row>
    <row r="21" spans="1:10" ht="15" customHeight="1" x14ac:dyDescent="0.2">
      <c r="A21" s="878"/>
      <c r="B21" s="922" t="s">
        <v>1510</v>
      </c>
      <c r="C21" s="878"/>
      <c r="D21" s="929">
        <f t="shared" si="1"/>
        <v>0</v>
      </c>
      <c r="E21" s="928">
        <f>'Sch W'!E$12</f>
        <v>0</v>
      </c>
      <c r="F21" s="928">
        <f>'Sch W'!F$12</f>
        <v>0</v>
      </c>
      <c r="G21" s="928">
        <f>'Sch W'!G$12</f>
        <v>0</v>
      </c>
      <c r="H21" s="928">
        <f>'Sch W'!H$12</f>
        <v>0</v>
      </c>
      <c r="I21" s="928">
        <f>'Sch W'!I$12</f>
        <v>0</v>
      </c>
    </row>
    <row r="22" spans="1:10" ht="15" customHeight="1" x14ac:dyDescent="0.2">
      <c r="A22" s="878"/>
      <c r="B22" s="288"/>
      <c r="C22" s="878">
        <v>3.6</v>
      </c>
      <c r="D22" s="940">
        <f t="shared" ref="D22" si="10">SUM(E22:I22)</f>
        <v>0</v>
      </c>
      <c r="E22" s="940">
        <f>IFERROR(ROUND(E21/$D$21,8),0)</f>
        <v>0</v>
      </c>
      <c r="F22" s="940">
        <f t="shared" ref="F22:I22" si="11">IFERROR(ROUND(F21/$D$21,8),0)</f>
        <v>0</v>
      </c>
      <c r="G22" s="940">
        <f t="shared" si="11"/>
        <v>0</v>
      </c>
      <c r="H22" s="940">
        <f t="shared" si="11"/>
        <v>0</v>
      </c>
      <c r="I22" s="940">
        <f t="shared" si="11"/>
        <v>0</v>
      </c>
      <c r="J22" s="858" t="s">
        <v>737</v>
      </c>
    </row>
    <row r="23" spans="1:10" ht="15" customHeight="1" x14ac:dyDescent="0.2">
      <c r="A23" s="290" t="s">
        <v>767</v>
      </c>
      <c r="B23" s="286" t="s">
        <v>768</v>
      </c>
      <c r="C23" s="290"/>
      <c r="D23" s="282">
        <f t="shared" si="1"/>
        <v>0</v>
      </c>
      <c r="E23" s="283"/>
      <c r="F23" s="283"/>
      <c r="G23" s="283"/>
      <c r="H23" s="283"/>
      <c r="I23" s="283"/>
    </row>
    <row r="24" spans="1:10" ht="15" customHeight="1" x14ac:dyDescent="0.2">
      <c r="A24" s="289"/>
      <c r="B24" s="285"/>
      <c r="C24" s="289">
        <v>4</v>
      </c>
      <c r="D24" s="940">
        <f t="shared" si="1"/>
        <v>0</v>
      </c>
      <c r="E24" s="940">
        <f>IFERROR(ROUND(E23/$D$23,8),0)</f>
        <v>0</v>
      </c>
      <c r="F24" s="940">
        <f t="shared" ref="F24:I24" si="12">IFERROR(ROUND(F23/$D$23,8),0)</f>
        <v>0</v>
      </c>
      <c r="G24" s="940">
        <f t="shared" si="12"/>
        <v>0</v>
      </c>
      <c r="H24" s="940">
        <f t="shared" si="12"/>
        <v>0</v>
      </c>
      <c r="I24" s="940">
        <f t="shared" si="12"/>
        <v>0</v>
      </c>
      <c r="J24" s="858" t="s">
        <v>769</v>
      </c>
    </row>
    <row r="25" spans="1:10" ht="15" customHeight="1" x14ac:dyDescent="0.2">
      <c r="A25" s="290" t="s">
        <v>770</v>
      </c>
      <c r="B25" s="286" t="s">
        <v>771</v>
      </c>
      <c r="C25" s="290"/>
      <c r="D25" s="282">
        <f t="shared" si="1"/>
        <v>0</v>
      </c>
      <c r="E25" s="928">
        <f>'Sch B-1'!D20+'Sch B-1'!G20</f>
        <v>0</v>
      </c>
      <c r="F25" s="928">
        <f>'Sch B-1'!J20</f>
        <v>0</v>
      </c>
      <c r="G25" s="928">
        <f>'Sch B-1'!M20</f>
        <v>0</v>
      </c>
      <c r="H25" s="928">
        <f>'Sch B-1'!P20</f>
        <v>0</v>
      </c>
      <c r="I25" s="928">
        <f>'Sch B-1'!S20</f>
        <v>0</v>
      </c>
    </row>
    <row r="26" spans="1:10" ht="15" customHeight="1" x14ac:dyDescent="0.2">
      <c r="A26" s="289"/>
      <c r="B26" s="285"/>
      <c r="C26" s="289">
        <v>5</v>
      </c>
      <c r="D26" s="940">
        <f t="shared" si="1"/>
        <v>0</v>
      </c>
      <c r="E26" s="940">
        <f>IFERROR(ROUND(E25/$D$25,8),0)</f>
        <v>0</v>
      </c>
      <c r="F26" s="940">
        <f t="shared" ref="F26:I26" si="13">IFERROR(ROUND(F25/$D$25,8),0)</f>
        <v>0</v>
      </c>
      <c r="G26" s="940">
        <f t="shared" si="13"/>
        <v>0</v>
      </c>
      <c r="H26" s="940">
        <f t="shared" si="13"/>
        <v>0</v>
      </c>
      <c r="I26" s="940">
        <f t="shared" si="13"/>
        <v>0</v>
      </c>
      <c r="J26" s="858" t="s">
        <v>771</v>
      </c>
    </row>
    <row r="27" spans="1:10" ht="15" customHeight="1" x14ac:dyDescent="0.2">
      <c r="A27" s="290" t="s">
        <v>772</v>
      </c>
      <c r="B27" s="286" t="s">
        <v>773</v>
      </c>
      <c r="C27" s="290"/>
      <c r="D27" s="282">
        <f t="shared" si="1"/>
        <v>0</v>
      </c>
      <c r="E27" s="928">
        <f>'Sch B-1'!B20+'Sch B-1'!E20</f>
        <v>0</v>
      </c>
      <c r="F27" s="928">
        <f>'Sch B-1'!H20</f>
        <v>0</v>
      </c>
      <c r="G27" s="928">
        <f>'Sch B-1'!K20</f>
        <v>0</v>
      </c>
      <c r="H27" s="928">
        <f>'Sch B-1'!N20</f>
        <v>0</v>
      </c>
      <c r="I27" s="928">
        <f>'Sch B-1'!Q20</f>
        <v>0</v>
      </c>
    </row>
    <row r="28" spans="1:10" ht="15" customHeight="1" x14ac:dyDescent="0.2">
      <c r="A28" s="289"/>
      <c r="B28" s="285"/>
      <c r="C28" s="289">
        <v>6</v>
      </c>
      <c r="D28" s="940">
        <f t="shared" si="1"/>
        <v>0</v>
      </c>
      <c r="E28" s="940">
        <f>IFERROR(ROUND(E27/$D$27,8),0)</f>
        <v>0</v>
      </c>
      <c r="F28" s="940">
        <f t="shared" ref="F28:I28" si="14">IFERROR(ROUND(F27/$D$27,8),0)</f>
        <v>0</v>
      </c>
      <c r="G28" s="940">
        <f t="shared" si="14"/>
        <v>0</v>
      </c>
      <c r="H28" s="940">
        <f t="shared" si="14"/>
        <v>0</v>
      </c>
      <c r="I28" s="940">
        <f t="shared" si="14"/>
        <v>0</v>
      </c>
      <c r="J28" s="858" t="s">
        <v>773</v>
      </c>
    </row>
    <row r="29" spans="1:10" ht="15" customHeight="1" x14ac:dyDescent="0.2">
      <c r="A29" s="290" t="s">
        <v>774</v>
      </c>
      <c r="B29" s="286" t="s">
        <v>775</v>
      </c>
      <c r="C29" s="290"/>
      <c r="D29" s="282">
        <f t="shared" si="1"/>
        <v>0</v>
      </c>
      <c r="E29" s="283"/>
      <c r="F29" s="283"/>
      <c r="G29" s="283"/>
      <c r="H29" s="283"/>
      <c r="I29" s="283"/>
    </row>
    <row r="30" spans="1:10" ht="15" customHeight="1" x14ac:dyDescent="0.2">
      <c r="A30" s="289"/>
      <c r="B30" s="285"/>
      <c r="C30" s="289">
        <v>7</v>
      </c>
      <c r="D30" s="940">
        <f t="shared" si="1"/>
        <v>0</v>
      </c>
      <c r="E30" s="940">
        <f>IFERROR(ROUND(E29/$D$29,8),0)</f>
        <v>0</v>
      </c>
      <c r="F30" s="940">
        <f t="shared" ref="F30:I30" si="15">IFERROR(ROUND(F29/$D$29,8),0)</f>
        <v>0</v>
      </c>
      <c r="G30" s="940">
        <f t="shared" si="15"/>
        <v>0</v>
      </c>
      <c r="H30" s="940">
        <f t="shared" si="15"/>
        <v>0</v>
      </c>
      <c r="I30" s="940">
        <f t="shared" si="15"/>
        <v>0</v>
      </c>
      <c r="J30" s="959" t="s">
        <v>1538</v>
      </c>
    </row>
    <row r="31" spans="1:10" ht="15" customHeight="1" x14ac:dyDescent="0.2">
      <c r="A31" s="290" t="s">
        <v>776</v>
      </c>
      <c r="B31" s="1109" t="s">
        <v>1778</v>
      </c>
      <c r="C31" s="290"/>
      <c r="D31" s="282">
        <f t="shared" si="1"/>
        <v>0</v>
      </c>
      <c r="E31" s="283"/>
      <c r="F31" s="283"/>
      <c r="G31" s="283"/>
      <c r="H31" s="283"/>
      <c r="I31" s="283"/>
    </row>
    <row r="32" spans="1:10" ht="15" customHeight="1" x14ac:dyDescent="0.2">
      <c r="A32" s="289"/>
      <c r="B32" s="925" t="s">
        <v>1777</v>
      </c>
      <c r="C32" s="289">
        <v>8</v>
      </c>
      <c r="D32" s="940">
        <f t="shared" si="1"/>
        <v>0</v>
      </c>
      <c r="E32" s="940">
        <f>IFERROR(ROUND(E31/$D$31,8),0)</f>
        <v>0</v>
      </c>
      <c r="F32" s="940">
        <f t="shared" ref="F32:I32" si="16">IFERROR(ROUND(F31/$D$31,8),0)</f>
        <v>0</v>
      </c>
      <c r="G32" s="940">
        <f t="shared" si="16"/>
        <v>0</v>
      </c>
      <c r="H32" s="940">
        <f t="shared" si="16"/>
        <v>0</v>
      </c>
      <c r="I32" s="940">
        <f t="shared" si="16"/>
        <v>0</v>
      </c>
      <c r="J32" s="858" t="s">
        <v>777</v>
      </c>
    </row>
    <row r="33" spans="1:10" ht="15" customHeight="1" x14ac:dyDescent="0.2">
      <c r="A33" s="290" t="s">
        <v>778</v>
      </c>
      <c r="B33" s="830" t="s">
        <v>1411</v>
      </c>
      <c r="C33" s="290"/>
      <c r="D33" s="282">
        <f t="shared" si="1"/>
        <v>0</v>
      </c>
      <c r="E33" s="283"/>
      <c r="F33" s="283"/>
      <c r="G33" s="283"/>
      <c r="H33" s="283"/>
      <c r="I33" s="283"/>
    </row>
    <row r="34" spans="1:10" ht="15" customHeight="1" x14ac:dyDescent="0.2">
      <c r="A34" s="289"/>
      <c r="B34" s="925" t="s">
        <v>1513</v>
      </c>
      <c r="C34" s="289">
        <v>9</v>
      </c>
      <c r="D34" s="940">
        <f t="shared" si="1"/>
        <v>0</v>
      </c>
      <c r="E34" s="940">
        <f>IFERROR(ROUND(E33/$D$33,8),0)</f>
        <v>0</v>
      </c>
      <c r="F34" s="940">
        <f t="shared" ref="F34:I34" si="17">IFERROR(ROUND(F33/$D$33,8),0)</f>
        <v>0</v>
      </c>
      <c r="G34" s="940">
        <f t="shared" si="17"/>
        <v>0</v>
      </c>
      <c r="H34" s="940">
        <f t="shared" si="17"/>
        <v>0</v>
      </c>
      <c r="I34" s="940">
        <f t="shared" si="17"/>
        <v>0</v>
      </c>
      <c r="J34" s="858" t="s">
        <v>1411</v>
      </c>
    </row>
    <row r="35" spans="1:10" ht="15" customHeight="1" x14ac:dyDescent="0.2">
      <c r="A35" s="290" t="s">
        <v>779</v>
      </c>
      <c r="B35" s="830" t="s">
        <v>1438</v>
      </c>
      <c r="C35" s="290"/>
      <c r="D35" s="282">
        <f t="shared" si="1"/>
        <v>0</v>
      </c>
      <c r="E35" s="282">
        <f>'Sch C-2a'!C13</f>
        <v>0</v>
      </c>
      <c r="F35" s="282">
        <f>'Sch C-2a'!D13</f>
        <v>0</v>
      </c>
      <c r="G35" s="282">
        <f>'Sch C-2a'!E13</f>
        <v>0</v>
      </c>
      <c r="H35" s="282">
        <f>'Sch C-2a'!F13</f>
        <v>0</v>
      </c>
      <c r="I35" s="282">
        <f>'Sch C-2a'!G13</f>
        <v>0</v>
      </c>
    </row>
    <row r="36" spans="1:10" ht="15" customHeight="1" x14ac:dyDescent="0.2">
      <c r="A36" s="289"/>
      <c r="B36" s="285"/>
      <c r="C36" s="289">
        <v>10</v>
      </c>
      <c r="D36" s="940">
        <f t="shared" si="1"/>
        <v>0</v>
      </c>
      <c r="E36" s="940">
        <f>IFERROR(ROUND(E35/$D$35,8),0)</f>
        <v>0</v>
      </c>
      <c r="F36" s="940">
        <f t="shared" ref="F36:I36" si="18">IFERROR(ROUND(F35/$D$35,8),0)</f>
        <v>0</v>
      </c>
      <c r="G36" s="940">
        <f t="shared" si="18"/>
        <v>0</v>
      </c>
      <c r="H36" s="940">
        <f t="shared" si="18"/>
        <v>0</v>
      </c>
      <c r="I36" s="940">
        <f t="shared" si="18"/>
        <v>0</v>
      </c>
      <c r="J36" s="858" t="s">
        <v>780</v>
      </c>
    </row>
    <row r="37" spans="1:10" ht="15" customHeight="1" x14ac:dyDescent="0.2">
      <c r="A37" s="879">
        <v>10.1</v>
      </c>
      <c r="B37" s="830" t="s">
        <v>1504</v>
      </c>
      <c r="C37" s="290"/>
      <c r="D37" s="282">
        <f t="shared" ref="D37:D38" si="19">SUM(E37:I37)</f>
        <v>0</v>
      </c>
      <c r="E37" s="282">
        <f>'Sch C-2a'!C21</f>
        <v>0</v>
      </c>
      <c r="F37" s="282">
        <f>'Sch C-2a'!D21</f>
        <v>0</v>
      </c>
      <c r="G37" s="282">
        <f>'Sch C-2a'!E21</f>
        <v>0</v>
      </c>
      <c r="H37" s="282">
        <f>'Sch C-2a'!F21</f>
        <v>0</v>
      </c>
      <c r="I37" s="282">
        <f>'Sch C-2a'!G21</f>
        <v>0</v>
      </c>
    </row>
    <row r="38" spans="1:10" ht="15" customHeight="1" x14ac:dyDescent="0.2">
      <c r="A38" s="878"/>
      <c r="B38" s="285"/>
      <c r="C38" s="880">
        <v>10.1</v>
      </c>
      <c r="D38" s="940">
        <f t="shared" si="19"/>
        <v>0</v>
      </c>
      <c r="E38" s="940">
        <f>IFERROR(ROUND(E37/$D$37,8),0)</f>
        <v>0</v>
      </c>
      <c r="F38" s="940">
        <f t="shared" ref="F38:I38" si="20">IFERROR(ROUND(F37/$D$37,8),0)</f>
        <v>0</v>
      </c>
      <c r="G38" s="940">
        <f t="shared" si="20"/>
        <v>0</v>
      </c>
      <c r="H38" s="940">
        <f t="shared" si="20"/>
        <v>0</v>
      </c>
      <c r="I38" s="940">
        <f t="shared" si="20"/>
        <v>0</v>
      </c>
      <c r="J38" s="858" t="s">
        <v>822</v>
      </c>
    </row>
    <row r="39" spans="1:10" ht="15" customHeight="1" x14ac:dyDescent="0.2">
      <c r="A39" s="290" t="s">
        <v>781</v>
      </c>
      <c r="B39" s="830" t="s">
        <v>1529</v>
      </c>
      <c r="C39" s="290"/>
      <c r="D39" s="282">
        <f t="shared" si="1"/>
        <v>0</v>
      </c>
      <c r="E39" s="451">
        <f>'Sch C-2c'!C$8</f>
        <v>0</v>
      </c>
      <c r="F39" s="451">
        <f>'Sch C-2c'!D$8</f>
        <v>0</v>
      </c>
      <c r="G39" s="451">
        <f>'Sch C-2c'!E$8</f>
        <v>0</v>
      </c>
      <c r="H39" s="451">
        <f>'Sch C-2c'!F$8</f>
        <v>0</v>
      </c>
      <c r="I39" s="451">
        <f>'Sch C-2c'!G$8</f>
        <v>0</v>
      </c>
    </row>
    <row r="40" spans="1:10" ht="15" customHeight="1" x14ac:dyDescent="0.2">
      <c r="A40" s="289"/>
      <c r="B40" s="925" t="s">
        <v>1513</v>
      </c>
      <c r="C40" s="289">
        <v>11</v>
      </c>
      <c r="D40" s="940">
        <f t="shared" si="1"/>
        <v>0</v>
      </c>
      <c r="E40" s="940">
        <f>IFERROR(ROUND(E39/$D$39,8),0)</f>
        <v>0</v>
      </c>
      <c r="F40" s="940">
        <f t="shared" ref="F40:I40" si="21">IFERROR(ROUND(F39/$D$39,8),0)</f>
        <v>0</v>
      </c>
      <c r="G40" s="940">
        <f t="shared" si="21"/>
        <v>0</v>
      </c>
      <c r="H40" s="940">
        <f t="shared" si="21"/>
        <v>0</v>
      </c>
      <c r="I40" s="940">
        <f t="shared" si="21"/>
        <v>0</v>
      </c>
      <c r="J40" s="858" t="s">
        <v>1410</v>
      </c>
    </row>
    <row r="41" spans="1:10" ht="15" customHeight="1" x14ac:dyDescent="0.2">
      <c r="A41" s="290" t="s">
        <v>783</v>
      </c>
      <c r="B41" s="830" t="s">
        <v>1530</v>
      </c>
      <c r="C41" s="290"/>
      <c r="D41" s="282">
        <f t="shared" si="1"/>
        <v>0</v>
      </c>
      <c r="E41" s="451">
        <f>'Sch C-2c'!C$9</f>
        <v>0</v>
      </c>
      <c r="F41" s="451">
        <f>'Sch C-2c'!D$9</f>
        <v>0</v>
      </c>
      <c r="G41" s="451">
        <f>'Sch C-2c'!E$9</f>
        <v>0</v>
      </c>
      <c r="H41" s="451">
        <f>'Sch C-2c'!F$9</f>
        <v>0</v>
      </c>
      <c r="I41" s="451">
        <f>'Sch C-2c'!G$9</f>
        <v>0</v>
      </c>
    </row>
    <row r="42" spans="1:10" ht="15" customHeight="1" x14ac:dyDescent="0.2">
      <c r="A42" s="289"/>
      <c r="B42" s="285"/>
      <c r="C42" s="289">
        <v>12</v>
      </c>
      <c r="D42" s="940">
        <f t="shared" si="1"/>
        <v>0</v>
      </c>
      <c r="E42" s="940">
        <f>IFERROR(ROUND(E41/$D$41,8),0)</f>
        <v>0</v>
      </c>
      <c r="F42" s="940">
        <f t="shared" ref="F42:I42" si="22">IFERROR(ROUND(F41/$D$41,8),0)</f>
        <v>0</v>
      </c>
      <c r="G42" s="940">
        <f t="shared" si="22"/>
        <v>0</v>
      </c>
      <c r="H42" s="940">
        <f t="shared" si="22"/>
        <v>0</v>
      </c>
      <c r="I42" s="940">
        <f t="shared" si="22"/>
        <v>0</v>
      </c>
      <c r="J42" s="858" t="s">
        <v>1514</v>
      </c>
    </row>
    <row r="43" spans="1:10" ht="15" customHeight="1" x14ac:dyDescent="0.2">
      <c r="A43" s="291" t="s">
        <v>785</v>
      </c>
      <c r="B43" s="830" t="s">
        <v>1531</v>
      </c>
      <c r="C43" s="291"/>
      <c r="D43" s="282">
        <f t="shared" si="1"/>
        <v>0</v>
      </c>
      <c r="E43" s="451">
        <f>'Sch C-2c'!C$10</f>
        <v>0</v>
      </c>
      <c r="F43" s="451">
        <f>'Sch C-2c'!D$10</f>
        <v>0</v>
      </c>
      <c r="G43" s="451">
        <f>'Sch C-2c'!E$10</f>
        <v>0</v>
      </c>
      <c r="H43" s="451">
        <f>'Sch C-2c'!F$10</f>
        <v>0</v>
      </c>
      <c r="I43" s="451">
        <f>'Sch C-2c'!G$10</f>
        <v>0</v>
      </c>
    </row>
    <row r="44" spans="1:10" ht="15" customHeight="1" x14ac:dyDescent="0.2">
      <c r="A44" s="289"/>
      <c r="B44" s="285"/>
      <c r="C44" s="289">
        <v>13</v>
      </c>
      <c r="D44" s="940">
        <f t="shared" si="1"/>
        <v>0</v>
      </c>
      <c r="E44" s="940">
        <f>IFERROR(ROUND(E43/$D$43,8),0)</f>
        <v>0</v>
      </c>
      <c r="F44" s="940">
        <f t="shared" ref="F44:I44" si="23">IFERROR(ROUND(F43/$D$43,8),0)</f>
        <v>0</v>
      </c>
      <c r="G44" s="940">
        <f t="shared" si="23"/>
        <v>0</v>
      </c>
      <c r="H44" s="940">
        <f t="shared" si="23"/>
        <v>0</v>
      </c>
      <c r="I44" s="940">
        <f t="shared" si="23"/>
        <v>0</v>
      </c>
      <c r="J44" s="858" t="s">
        <v>782</v>
      </c>
    </row>
    <row r="45" spans="1:10" ht="15" customHeight="1" x14ac:dyDescent="0.2">
      <c r="A45" s="291" t="s">
        <v>786</v>
      </c>
      <c r="B45" s="830" t="s">
        <v>1532</v>
      </c>
      <c r="C45" s="291"/>
      <c r="D45" s="282">
        <f t="shared" si="1"/>
        <v>0</v>
      </c>
      <c r="E45" s="451">
        <f>'Sch C-2c'!C$11</f>
        <v>0</v>
      </c>
      <c r="F45" s="451">
        <f>'Sch C-2c'!D$11</f>
        <v>0</v>
      </c>
      <c r="G45" s="451">
        <f>'Sch C-2c'!E$11</f>
        <v>0</v>
      </c>
      <c r="H45" s="451">
        <f>'Sch C-2c'!F$11</f>
        <v>0</v>
      </c>
      <c r="I45" s="451">
        <f>'Sch C-2c'!G$11</f>
        <v>0</v>
      </c>
    </row>
    <row r="46" spans="1:10" ht="15" customHeight="1" x14ac:dyDescent="0.2">
      <c r="A46" s="289"/>
      <c r="B46" s="285"/>
      <c r="C46" s="289">
        <v>14</v>
      </c>
      <c r="D46" s="940">
        <f t="shared" si="1"/>
        <v>0</v>
      </c>
      <c r="E46" s="940">
        <f>IFERROR(ROUND(E45/$D$45,8),0)</f>
        <v>0</v>
      </c>
      <c r="F46" s="940">
        <f t="shared" ref="F46:I46" si="24">IFERROR(ROUND(F45/$D$45,8),0)</f>
        <v>0</v>
      </c>
      <c r="G46" s="940">
        <f t="shared" si="24"/>
        <v>0</v>
      </c>
      <c r="H46" s="940">
        <f t="shared" si="24"/>
        <v>0</v>
      </c>
      <c r="I46" s="940">
        <f t="shared" si="24"/>
        <v>0</v>
      </c>
      <c r="J46" s="858" t="s">
        <v>784</v>
      </c>
    </row>
    <row r="47" spans="1:10" ht="15" customHeight="1" x14ac:dyDescent="0.2">
      <c r="A47" s="291" t="s">
        <v>787</v>
      </c>
      <c r="B47" s="830" t="s">
        <v>1534</v>
      </c>
      <c r="C47" s="291"/>
      <c r="D47" s="282">
        <f t="shared" si="1"/>
        <v>0</v>
      </c>
      <c r="E47" s="451">
        <f>'Sch C-2i'!C$8</f>
        <v>0</v>
      </c>
      <c r="F47" s="451">
        <f>'Sch C-2i'!D$8</f>
        <v>0</v>
      </c>
      <c r="G47" s="451">
        <f>'Sch C-2i'!E$8</f>
        <v>0</v>
      </c>
      <c r="H47" s="451">
        <f>'Sch C-2i'!F$8</f>
        <v>0</v>
      </c>
      <c r="I47" s="451">
        <f>'Sch C-2i'!G$8</f>
        <v>0</v>
      </c>
    </row>
    <row r="48" spans="1:10" ht="15" customHeight="1" x14ac:dyDescent="0.2">
      <c r="A48" s="289"/>
      <c r="B48" s="285"/>
      <c r="C48" s="289">
        <v>15</v>
      </c>
      <c r="D48" s="940">
        <f t="shared" si="1"/>
        <v>0</v>
      </c>
      <c r="E48" s="940">
        <f>IFERROR(ROUND(E47/$D$47,8),0)</f>
        <v>0</v>
      </c>
      <c r="F48" s="940">
        <f t="shared" ref="F48:I48" si="25">IFERROR(ROUND(F47/$D$47,8),0)</f>
        <v>0</v>
      </c>
      <c r="G48" s="940">
        <f t="shared" si="25"/>
        <v>0</v>
      </c>
      <c r="H48" s="940">
        <f t="shared" si="25"/>
        <v>0</v>
      </c>
      <c r="I48" s="940">
        <f t="shared" si="25"/>
        <v>0</v>
      </c>
      <c r="J48" s="858" t="s">
        <v>1522</v>
      </c>
    </row>
    <row r="49" spans="1:10" ht="15" customHeight="1" x14ac:dyDescent="0.2">
      <c r="A49" s="291" t="s">
        <v>788</v>
      </c>
      <c r="B49" s="830" t="s">
        <v>1535</v>
      </c>
      <c r="C49" s="291"/>
      <c r="D49" s="282">
        <f t="shared" si="1"/>
        <v>0</v>
      </c>
      <c r="E49" s="451">
        <f>'Sch C-2i'!C$9</f>
        <v>0</v>
      </c>
      <c r="F49" s="451">
        <f>'Sch C-2i'!D$9</f>
        <v>0</v>
      </c>
      <c r="G49" s="451">
        <f>'Sch C-2i'!E$9</f>
        <v>0</v>
      </c>
      <c r="H49" s="451">
        <f>'Sch C-2i'!F$9</f>
        <v>0</v>
      </c>
      <c r="I49" s="451">
        <f>'Sch C-2i'!G$9</f>
        <v>0</v>
      </c>
    </row>
    <row r="50" spans="1:10" ht="15" customHeight="1" x14ac:dyDescent="0.2">
      <c r="A50" s="289"/>
      <c r="B50" s="285"/>
      <c r="C50" s="289">
        <v>16</v>
      </c>
      <c r="D50" s="940">
        <f t="shared" si="1"/>
        <v>0</v>
      </c>
      <c r="E50" s="940">
        <f>IFERROR(ROUND(E49/$D$49,8),0)</f>
        <v>0</v>
      </c>
      <c r="F50" s="940">
        <f t="shared" ref="F50:I50" si="26">IFERROR(ROUND(F49/$D$49,8),0)</f>
        <v>0</v>
      </c>
      <c r="G50" s="940">
        <f t="shared" si="26"/>
        <v>0</v>
      </c>
      <c r="H50" s="940">
        <f t="shared" si="26"/>
        <v>0</v>
      </c>
      <c r="I50" s="940">
        <f t="shared" si="26"/>
        <v>0</v>
      </c>
      <c r="J50" s="858" t="s">
        <v>1523</v>
      </c>
    </row>
    <row r="51" spans="1:10" ht="15" customHeight="1" x14ac:dyDescent="0.2">
      <c r="A51" s="291" t="s">
        <v>789</v>
      </c>
      <c r="B51" s="830" t="s">
        <v>1536</v>
      </c>
      <c r="C51" s="291"/>
      <c r="D51" s="282">
        <f t="shared" ref="D51:D108" si="27">SUM(E51:I51)</f>
        <v>0</v>
      </c>
      <c r="E51" s="451">
        <f>'Sch C-2i'!C$10</f>
        <v>0</v>
      </c>
      <c r="F51" s="451">
        <f>'Sch C-2i'!D$10</f>
        <v>0</v>
      </c>
      <c r="G51" s="451">
        <f>'Sch C-2i'!E$10</f>
        <v>0</v>
      </c>
      <c r="H51" s="451">
        <f>'Sch C-2i'!F$10</f>
        <v>0</v>
      </c>
      <c r="I51" s="451">
        <f>'Sch C-2i'!G$10</f>
        <v>0</v>
      </c>
    </row>
    <row r="52" spans="1:10" ht="15" customHeight="1" x14ac:dyDescent="0.2">
      <c r="A52" s="289"/>
      <c r="B52" s="285"/>
      <c r="C52" s="289">
        <v>17</v>
      </c>
      <c r="D52" s="940">
        <f t="shared" si="27"/>
        <v>0</v>
      </c>
      <c r="E52" s="940">
        <f>IFERROR(ROUND(E51/$D$51,8),0)</f>
        <v>0</v>
      </c>
      <c r="F52" s="940">
        <f t="shared" ref="F52:I52" si="28">IFERROR(ROUND(F51/$D$51,8),0)</f>
        <v>0</v>
      </c>
      <c r="G52" s="940">
        <f t="shared" si="28"/>
        <v>0</v>
      </c>
      <c r="H52" s="940">
        <f t="shared" si="28"/>
        <v>0</v>
      </c>
      <c r="I52" s="940">
        <f t="shared" si="28"/>
        <v>0</v>
      </c>
      <c r="J52" s="858" t="s">
        <v>1524</v>
      </c>
    </row>
    <row r="53" spans="1:10" ht="15" customHeight="1" x14ac:dyDescent="0.2">
      <c r="A53" s="291" t="s">
        <v>790</v>
      </c>
      <c r="B53" s="830" t="s">
        <v>1537</v>
      </c>
      <c r="C53" s="291"/>
      <c r="D53" s="282">
        <f t="shared" si="27"/>
        <v>0</v>
      </c>
      <c r="E53" s="451">
        <f>'Sch C-2i'!C$11</f>
        <v>0</v>
      </c>
      <c r="F53" s="451">
        <f>'Sch C-2i'!D$11</f>
        <v>0</v>
      </c>
      <c r="G53" s="451">
        <f>'Sch C-2i'!E$11</f>
        <v>0</v>
      </c>
      <c r="H53" s="451">
        <f>'Sch C-2i'!F$11</f>
        <v>0</v>
      </c>
      <c r="I53" s="451">
        <f>'Sch C-2i'!G$11</f>
        <v>0</v>
      </c>
    </row>
    <row r="54" spans="1:10" ht="15" customHeight="1" x14ac:dyDescent="0.2">
      <c r="A54" s="289"/>
      <c r="B54" s="285"/>
      <c r="C54" s="289">
        <v>18</v>
      </c>
      <c r="D54" s="940">
        <f t="shared" si="27"/>
        <v>0</v>
      </c>
      <c r="E54" s="940">
        <f>IFERROR(ROUND(E53/$D$53,8),0)</f>
        <v>0</v>
      </c>
      <c r="F54" s="940">
        <f t="shared" ref="F54:I54" si="29">IFERROR(ROUND(F53/$D$53,8),0)</f>
        <v>0</v>
      </c>
      <c r="G54" s="940">
        <f t="shared" si="29"/>
        <v>0</v>
      </c>
      <c r="H54" s="940">
        <f t="shared" si="29"/>
        <v>0</v>
      </c>
      <c r="I54" s="940">
        <f t="shared" si="29"/>
        <v>0</v>
      </c>
      <c r="J54" s="858" t="s">
        <v>1525</v>
      </c>
    </row>
    <row r="55" spans="1:10" ht="15" customHeight="1" x14ac:dyDescent="0.2">
      <c r="A55" s="291" t="s">
        <v>791</v>
      </c>
      <c r="B55" s="830" t="s">
        <v>1380</v>
      </c>
      <c r="C55" s="291"/>
      <c r="D55" s="282">
        <f t="shared" si="27"/>
        <v>0</v>
      </c>
      <c r="E55" s="283"/>
      <c r="F55" s="283"/>
      <c r="G55" s="283"/>
      <c r="H55" s="283"/>
      <c r="I55" s="283"/>
    </row>
    <row r="56" spans="1:10" ht="15" customHeight="1" x14ac:dyDescent="0.2">
      <c r="A56" s="289"/>
      <c r="B56" s="863"/>
      <c r="C56" s="289">
        <v>19</v>
      </c>
      <c r="D56" s="940">
        <f t="shared" si="27"/>
        <v>0</v>
      </c>
      <c r="E56" s="940">
        <f>IFERROR(ROUND(E55/$D$55,8),0)</f>
        <v>0</v>
      </c>
      <c r="F56" s="940">
        <f t="shared" ref="F56:I56" si="30">IFERROR(ROUND(F55/$D$55,8),0)</f>
        <v>0</v>
      </c>
      <c r="G56" s="940">
        <f t="shared" si="30"/>
        <v>0</v>
      </c>
      <c r="H56" s="940">
        <f t="shared" si="30"/>
        <v>0</v>
      </c>
      <c r="I56" s="940">
        <f t="shared" si="30"/>
        <v>0</v>
      </c>
      <c r="J56" s="858" t="str">
        <f t="shared" ref="J56" si="31">LEFT(B56,40)</f>
        <v/>
      </c>
    </row>
    <row r="57" spans="1:10" ht="15" customHeight="1" x14ac:dyDescent="0.2">
      <c r="A57" s="291" t="s">
        <v>792</v>
      </c>
      <c r="B57" s="286" t="s">
        <v>793</v>
      </c>
      <c r="C57" s="291"/>
      <c r="D57" s="282">
        <f t="shared" si="27"/>
        <v>100</v>
      </c>
      <c r="E57" s="282">
        <v>100</v>
      </c>
      <c r="F57" s="292"/>
      <c r="G57" s="292"/>
      <c r="H57" s="292"/>
      <c r="I57" s="292"/>
    </row>
    <row r="58" spans="1:10" ht="15" customHeight="1" x14ac:dyDescent="0.2">
      <c r="A58" s="289"/>
      <c r="B58" s="285" t="s">
        <v>794</v>
      </c>
      <c r="C58" s="289">
        <v>20</v>
      </c>
      <c r="D58" s="940">
        <f t="shared" si="27"/>
        <v>1</v>
      </c>
      <c r="E58" s="940">
        <f>ROUND(E57/$D$57,8)</f>
        <v>1</v>
      </c>
      <c r="F58" s="940">
        <f t="shared" ref="F58:I58" si="32">ROUND(F57/$D$57,8)</f>
        <v>0</v>
      </c>
      <c r="G58" s="940">
        <f t="shared" si="32"/>
        <v>0</v>
      </c>
      <c r="H58" s="940">
        <f t="shared" si="32"/>
        <v>0</v>
      </c>
      <c r="I58" s="940">
        <f t="shared" si="32"/>
        <v>0</v>
      </c>
      <c r="J58" s="858" t="str">
        <f t="shared" ref="J58:J60" si="33">+B58</f>
        <v>Nursing Facility Direct</v>
      </c>
    </row>
    <row r="59" spans="1:10" ht="15" customHeight="1" x14ac:dyDescent="0.2">
      <c r="A59" s="291" t="s">
        <v>795</v>
      </c>
      <c r="B59" s="286" t="s">
        <v>796</v>
      </c>
      <c r="C59" s="291"/>
      <c r="D59" s="282">
        <f t="shared" si="27"/>
        <v>100</v>
      </c>
      <c r="E59" s="292"/>
      <c r="F59" s="282">
        <v>100</v>
      </c>
      <c r="G59" s="292"/>
      <c r="H59" s="292"/>
      <c r="I59" s="292"/>
    </row>
    <row r="60" spans="1:10" ht="15" customHeight="1" x14ac:dyDescent="0.2">
      <c r="A60" s="289"/>
      <c r="B60" s="285" t="s">
        <v>797</v>
      </c>
      <c r="C60" s="289">
        <v>21</v>
      </c>
      <c r="D60" s="940">
        <f t="shared" si="27"/>
        <v>1</v>
      </c>
      <c r="E60" s="940">
        <f>ROUND(E59/$D$59,8)</f>
        <v>0</v>
      </c>
      <c r="F60" s="940">
        <f t="shared" ref="F60:I60" si="34">ROUND(F59/$D$59,8)</f>
        <v>1</v>
      </c>
      <c r="G60" s="940">
        <f t="shared" si="34"/>
        <v>0</v>
      </c>
      <c r="H60" s="940">
        <f t="shared" si="34"/>
        <v>0</v>
      </c>
      <c r="I60" s="940">
        <f t="shared" si="34"/>
        <v>0</v>
      </c>
      <c r="J60" s="858" t="str">
        <f t="shared" si="33"/>
        <v>Basic Care Facility Direct</v>
      </c>
    </row>
    <row r="61" spans="1:10" ht="15" customHeight="1" x14ac:dyDescent="0.2">
      <c r="A61" s="291" t="s">
        <v>798</v>
      </c>
      <c r="B61" s="286" t="s">
        <v>799</v>
      </c>
      <c r="C61" s="291"/>
      <c r="D61" s="282">
        <f t="shared" si="27"/>
        <v>100</v>
      </c>
      <c r="E61" s="292"/>
      <c r="F61" s="292"/>
      <c r="G61" s="282">
        <v>100</v>
      </c>
      <c r="H61" s="292"/>
      <c r="I61" s="292"/>
    </row>
    <row r="62" spans="1:10" ht="15" customHeight="1" x14ac:dyDescent="0.2">
      <c r="A62" s="289"/>
      <c r="B62" s="285" t="s">
        <v>800</v>
      </c>
      <c r="C62" s="289">
        <v>22</v>
      </c>
      <c r="D62" s="940">
        <f t="shared" si="27"/>
        <v>1</v>
      </c>
      <c r="E62" s="940">
        <f>ROUND(E61/$D$61,8)</f>
        <v>0</v>
      </c>
      <c r="F62" s="940">
        <f t="shared" ref="F62:I62" si="35">ROUND(F61/$D$61,8)</f>
        <v>0</v>
      </c>
      <c r="G62" s="940">
        <f t="shared" si="35"/>
        <v>1</v>
      </c>
      <c r="H62" s="940">
        <f t="shared" si="35"/>
        <v>0</v>
      </c>
      <c r="I62" s="940">
        <f t="shared" si="35"/>
        <v>0</v>
      </c>
      <c r="J62" s="858" t="str">
        <f t="shared" ref="J62" si="36">+B62</f>
        <v>Assisted Living Facility Direct</v>
      </c>
    </row>
    <row r="63" spans="1:10" ht="15" customHeight="1" x14ac:dyDescent="0.2">
      <c r="A63" s="291" t="s">
        <v>801</v>
      </c>
      <c r="B63" s="286" t="s">
        <v>802</v>
      </c>
      <c r="C63" s="291"/>
      <c r="D63" s="282">
        <f t="shared" si="27"/>
        <v>100</v>
      </c>
      <c r="E63" s="292"/>
      <c r="F63" s="292"/>
      <c r="G63" s="292"/>
      <c r="H63" s="282">
        <v>100</v>
      </c>
      <c r="I63" s="292"/>
    </row>
    <row r="64" spans="1:10" ht="15" customHeight="1" x14ac:dyDescent="0.2">
      <c r="A64" s="289"/>
      <c r="B64" s="285" t="s">
        <v>803</v>
      </c>
      <c r="C64" s="289">
        <v>23</v>
      </c>
      <c r="D64" s="940">
        <f t="shared" si="27"/>
        <v>1</v>
      </c>
      <c r="E64" s="940">
        <f>ROUND(E63/$D$63,8)</f>
        <v>0</v>
      </c>
      <c r="F64" s="940">
        <f t="shared" ref="F64:I64" si="37">ROUND(F63/$D$63,8)</f>
        <v>0</v>
      </c>
      <c r="G64" s="940">
        <f t="shared" si="37"/>
        <v>0</v>
      </c>
      <c r="H64" s="940">
        <f t="shared" si="37"/>
        <v>1</v>
      </c>
      <c r="I64" s="940">
        <f t="shared" si="37"/>
        <v>0</v>
      </c>
      <c r="J64" s="858" t="str">
        <f t="shared" ref="J64" si="38">+B64</f>
        <v>Hospital Direct</v>
      </c>
    </row>
    <row r="65" spans="1:10" ht="15" customHeight="1" x14ac:dyDescent="0.2">
      <c r="A65" s="291" t="s">
        <v>804</v>
      </c>
      <c r="B65" s="286" t="s">
        <v>805</v>
      </c>
      <c r="C65" s="291"/>
      <c r="D65" s="282">
        <f t="shared" si="27"/>
        <v>100</v>
      </c>
      <c r="E65" s="292"/>
      <c r="F65" s="292"/>
      <c r="G65" s="292"/>
      <c r="H65" s="292"/>
      <c r="I65" s="282">
        <v>100</v>
      </c>
    </row>
    <row r="66" spans="1:10" ht="15" customHeight="1" x14ac:dyDescent="0.2">
      <c r="A66" s="289"/>
      <c r="B66" s="285" t="s">
        <v>806</v>
      </c>
      <c r="C66" s="289">
        <v>24</v>
      </c>
      <c r="D66" s="940">
        <f t="shared" si="27"/>
        <v>1</v>
      </c>
      <c r="E66" s="940">
        <f>ROUND(E65/$D$65,8)</f>
        <v>0</v>
      </c>
      <c r="F66" s="940">
        <f t="shared" ref="F66:I66" si="39">ROUND(F65/$D$65,8)</f>
        <v>0</v>
      </c>
      <c r="G66" s="940">
        <f t="shared" si="39"/>
        <v>0</v>
      </c>
      <c r="H66" s="940">
        <f t="shared" si="39"/>
        <v>0</v>
      </c>
      <c r="I66" s="940">
        <f t="shared" si="39"/>
        <v>1</v>
      </c>
      <c r="J66" s="858" t="str">
        <f t="shared" ref="J66" si="40">+B66</f>
        <v>Other Direct</v>
      </c>
    </row>
    <row r="67" spans="1:10" ht="15" customHeight="1" x14ac:dyDescent="0.2">
      <c r="A67" s="291" t="s">
        <v>807</v>
      </c>
      <c r="B67" s="830" t="s">
        <v>1380</v>
      </c>
      <c r="C67" s="291"/>
      <c r="D67" s="282">
        <f t="shared" si="27"/>
        <v>0</v>
      </c>
      <c r="E67" s="283"/>
      <c r="F67" s="283"/>
      <c r="G67" s="283"/>
      <c r="H67" s="283"/>
      <c r="I67" s="283"/>
    </row>
    <row r="68" spans="1:10" ht="15" customHeight="1" x14ac:dyDescent="0.2">
      <c r="A68" s="289"/>
      <c r="B68" s="863"/>
      <c r="C68" s="289">
        <v>25</v>
      </c>
      <c r="D68" s="940">
        <f t="shared" si="27"/>
        <v>0</v>
      </c>
      <c r="E68" s="940">
        <f>IFERROR(ROUND(E67/$D$67,8),0)</f>
        <v>0</v>
      </c>
      <c r="F68" s="940">
        <f t="shared" ref="F68:I68" si="41">IFERROR(ROUND(F67/$D$67,8),0)</f>
        <v>0</v>
      </c>
      <c r="G68" s="940">
        <f t="shared" si="41"/>
        <v>0</v>
      </c>
      <c r="H68" s="940">
        <f t="shared" si="41"/>
        <v>0</v>
      </c>
      <c r="I68" s="940">
        <f t="shared" si="41"/>
        <v>0</v>
      </c>
      <c r="J68" s="858" t="str">
        <f t="shared" ref="J68:J128" si="42">LEFT(B68,40)</f>
        <v/>
      </c>
    </row>
    <row r="69" spans="1:10" ht="15" customHeight="1" x14ac:dyDescent="0.2">
      <c r="A69" s="291" t="s">
        <v>808</v>
      </c>
      <c r="B69" s="830" t="s">
        <v>1380</v>
      </c>
      <c r="C69" s="291"/>
      <c r="D69" s="282">
        <f t="shared" si="27"/>
        <v>0</v>
      </c>
      <c r="E69" s="283"/>
      <c r="F69" s="283"/>
      <c r="G69" s="283"/>
      <c r="H69" s="283"/>
      <c r="I69" s="283"/>
    </row>
    <row r="70" spans="1:10" ht="15" customHeight="1" x14ac:dyDescent="0.2">
      <c r="A70" s="289"/>
      <c r="B70" s="863"/>
      <c r="C70" s="289">
        <v>26</v>
      </c>
      <c r="D70" s="940">
        <f t="shared" si="27"/>
        <v>0</v>
      </c>
      <c r="E70" s="940">
        <f>IFERROR(ROUND(E69/$D$69,8),0)</f>
        <v>0</v>
      </c>
      <c r="F70" s="940">
        <f t="shared" ref="F70:I70" si="43">IFERROR(ROUND(F69/$D$69,8),0)</f>
        <v>0</v>
      </c>
      <c r="G70" s="940">
        <f t="shared" si="43"/>
        <v>0</v>
      </c>
      <c r="H70" s="940">
        <f t="shared" si="43"/>
        <v>0</v>
      </c>
      <c r="I70" s="940">
        <f t="shared" si="43"/>
        <v>0</v>
      </c>
      <c r="J70" s="858" t="str">
        <f t="shared" si="42"/>
        <v/>
      </c>
    </row>
    <row r="71" spans="1:10" ht="15" customHeight="1" x14ac:dyDescent="0.2">
      <c r="A71" s="291" t="s">
        <v>809</v>
      </c>
      <c r="B71" s="830" t="s">
        <v>1380</v>
      </c>
      <c r="C71" s="291"/>
      <c r="D71" s="282">
        <f t="shared" si="27"/>
        <v>0</v>
      </c>
      <c r="E71" s="283"/>
      <c r="F71" s="283"/>
      <c r="G71" s="283"/>
      <c r="H71" s="283"/>
      <c r="I71" s="283"/>
    </row>
    <row r="72" spans="1:10" ht="15" customHeight="1" x14ac:dyDescent="0.2">
      <c r="A72" s="289"/>
      <c r="B72" s="863"/>
      <c r="C72" s="289">
        <v>27</v>
      </c>
      <c r="D72" s="940">
        <f t="shared" si="27"/>
        <v>0</v>
      </c>
      <c r="E72" s="940">
        <f>IFERROR(ROUND(E71/$D$71,8),0)</f>
        <v>0</v>
      </c>
      <c r="F72" s="940">
        <f t="shared" ref="F72:I72" si="44">IFERROR(ROUND(F71/$D$71,8),0)</f>
        <v>0</v>
      </c>
      <c r="G72" s="940">
        <f t="shared" si="44"/>
        <v>0</v>
      </c>
      <c r="H72" s="940">
        <f t="shared" si="44"/>
        <v>0</v>
      </c>
      <c r="I72" s="940">
        <f t="shared" si="44"/>
        <v>0</v>
      </c>
      <c r="J72" s="858" t="str">
        <f t="shared" si="42"/>
        <v/>
      </c>
    </row>
    <row r="73" spans="1:10" ht="15" customHeight="1" x14ac:dyDescent="0.2">
      <c r="A73" s="291" t="s">
        <v>810</v>
      </c>
      <c r="B73" s="830" t="s">
        <v>1380</v>
      </c>
      <c r="C73" s="291"/>
      <c r="D73" s="282">
        <f t="shared" si="27"/>
        <v>0</v>
      </c>
      <c r="E73" s="283"/>
      <c r="F73" s="283"/>
      <c r="G73" s="283"/>
      <c r="H73" s="283"/>
      <c r="I73" s="283"/>
    </row>
    <row r="74" spans="1:10" ht="15" customHeight="1" x14ac:dyDescent="0.2">
      <c r="A74" s="289"/>
      <c r="B74" s="863"/>
      <c r="C74" s="289">
        <v>28</v>
      </c>
      <c r="D74" s="940">
        <f t="shared" si="27"/>
        <v>0</v>
      </c>
      <c r="E74" s="940">
        <f>IFERROR(ROUND(E73/$D$73,8),0)</f>
        <v>0</v>
      </c>
      <c r="F74" s="940">
        <f t="shared" ref="F74:I74" si="45">IFERROR(ROUND(F73/$D$73,8),0)</f>
        <v>0</v>
      </c>
      <c r="G74" s="940">
        <f t="shared" si="45"/>
        <v>0</v>
      </c>
      <c r="H74" s="940">
        <f t="shared" si="45"/>
        <v>0</v>
      </c>
      <c r="I74" s="940">
        <f t="shared" si="45"/>
        <v>0</v>
      </c>
      <c r="J74" s="858" t="str">
        <f t="shared" si="42"/>
        <v/>
      </c>
    </row>
    <row r="75" spans="1:10" ht="15" customHeight="1" x14ac:dyDescent="0.2">
      <c r="A75" s="291" t="s">
        <v>811</v>
      </c>
      <c r="B75" s="830" t="s">
        <v>1380</v>
      </c>
      <c r="C75" s="291"/>
      <c r="D75" s="282">
        <f t="shared" si="27"/>
        <v>0</v>
      </c>
      <c r="E75" s="283"/>
      <c r="F75" s="283"/>
      <c r="G75" s="283"/>
      <c r="H75" s="283"/>
      <c r="I75" s="283"/>
    </row>
    <row r="76" spans="1:10" ht="15" customHeight="1" x14ac:dyDescent="0.2">
      <c r="A76" s="289"/>
      <c r="B76" s="863"/>
      <c r="C76" s="289">
        <v>29</v>
      </c>
      <c r="D76" s="940">
        <f>SUM(E76:I76)</f>
        <v>0</v>
      </c>
      <c r="E76" s="940">
        <f>IFERROR(ROUND(E75/$D$75,8),0)</f>
        <v>0</v>
      </c>
      <c r="F76" s="940">
        <f t="shared" ref="F76:I76" si="46">IFERROR(ROUND(F75/$D$75,8),0)</f>
        <v>0</v>
      </c>
      <c r="G76" s="940">
        <f t="shared" si="46"/>
        <v>0</v>
      </c>
      <c r="H76" s="940">
        <f t="shared" si="46"/>
        <v>0</v>
      </c>
      <c r="I76" s="940">
        <f t="shared" si="46"/>
        <v>0</v>
      </c>
      <c r="J76" s="858" t="str">
        <f t="shared" si="42"/>
        <v/>
      </c>
    </row>
    <row r="77" spans="1:10" ht="15" customHeight="1" x14ac:dyDescent="0.2">
      <c r="A77" s="291" t="s">
        <v>812</v>
      </c>
      <c r="B77" s="830" t="s">
        <v>1380</v>
      </c>
      <c r="C77" s="291"/>
      <c r="D77" s="282">
        <f t="shared" si="27"/>
        <v>0</v>
      </c>
      <c r="E77" s="283"/>
      <c r="F77" s="283"/>
      <c r="G77" s="283"/>
      <c r="H77" s="283"/>
      <c r="I77" s="283"/>
    </row>
    <row r="78" spans="1:10" ht="15" customHeight="1" x14ac:dyDescent="0.2">
      <c r="A78" s="289"/>
      <c r="B78" s="863"/>
      <c r="C78" s="289">
        <v>30</v>
      </c>
      <c r="D78" s="940">
        <f t="shared" si="27"/>
        <v>0</v>
      </c>
      <c r="E78" s="940">
        <f>IFERROR(ROUND(E77/$D$77,8),0)</f>
        <v>0</v>
      </c>
      <c r="F78" s="940">
        <f t="shared" ref="F78:I78" si="47">IFERROR(ROUND(F77/$D$77,8),0)</f>
        <v>0</v>
      </c>
      <c r="G78" s="940">
        <f t="shared" si="47"/>
        <v>0</v>
      </c>
      <c r="H78" s="940">
        <f t="shared" si="47"/>
        <v>0</v>
      </c>
      <c r="I78" s="940">
        <f t="shared" si="47"/>
        <v>0</v>
      </c>
      <c r="J78" s="858" t="str">
        <f t="shared" si="42"/>
        <v/>
      </c>
    </row>
    <row r="79" spans="1:10" ht="15" customHeight="1" x14ac:dyDescent="0.2">
      <c r="A79" s="291" t="s">
        <v>813</v>
      </c>
      <c r="B79" s="830" t="s">
        <v>1380</v>
      </c>
      <c r="C79" s="291"/>
      <c r="D79" s="282">
        <f t="shared" si="27"/>
        <v>0</v>
      </c>
      <c r="E79" s="283"/>
      <c r="F79" s="283"/>
      <c r="G79" s="283"/>
      <c r="H79" s="283"/>
      <c r="I79" s="283"/>
    </row>
    <row r="80" spans="1:10" ht="15" customHeight="1" x14ac:dyDescent="0.2">
      <c r="A80" s="289"/>
      <c r="B80" s="863"/>
      <c r="C80" s="289">
        <v>31</v>
      </c>
      <c r="D80" s="940">
        <f t="shared" si="27"/>
        <v>0</v>
      </c>
      <c r="E80" s="940">
        <f>IFERROR(ROUND(E79/$D$79,8),0)</f>
        <v>0</v>
      </c>
      <c r="F80" s="940">
        <f t="shared" ref="F80:I80" si="48">IFERROR(ROUND(F79/$D$79,8),0)</f>
        <v>0</v>
      </c>
      <c r="G80" s="940">
        <f t="shared" si="48"/>
        <v>0</v>
      </c>
      <c r="H80" s="940">
        <f t="shared" si="48"/>
        <v>0</v>
      </c>
      <c r="I80" s="940">
        <f t="shared" si="48"/>
        <v>0</v>
      </c>
      <c r="J80" s="858" t="str">
        <f t="shared" si="42"/>
        <v/>
      </c>
    </row>
    <row r="81" spans="1:10" ht="15" customHeight="1" x14ac:dyDescent="0.2">
      <c r="A81" s="291" t="s">
        <v>814</v>
      </c>
      <c r="B81" s="830" t="s">
        <v>1380</v>
      </c>
      <c r="C81" s="291"/>
      <c r="D81" s="282">
        <f t="shared" si="27"/>
        <v>0</v>
      </c>
      <c r="E81" s="283"/>
      <c r="F81" s="283"/>
      <c r="G81" s="283"/>
      <c r="H81" s="283"/>
      <c r="I81" s="283"/>
    </row>
    <row r="82" spans="1:10" ht="15" customHeight="1" x14ac:dyDescent="0.2">
      <c r="A82" s="289"/>
      <c r="B82" s="863"/>
      <c r="C82" s="289">
        <v>32</v>
      </c>
      <c r="D82" s="940">
        <f t="shared" si="27"/>
        <v>0</v>
      </c>
      <c r="E82" s="940">
        <f>IFERROR(ROUND(E81/$D$81,8),0)</f>
        <v>0</v>
      </c>
      <c r="F82" s="940">
        <f t="shared" ref="F82:I82" si="49">IFERROR(ROUND(F81/$D$81,8),0)</f>
        <v>0</v>
      </c>
      <c r="G82" s="940">
        <f t="shared" si="49"/>
        <v>0</v>
      </c>
      <c r="H82" s="940">
        <f t="shared" si="49"/>
        <v>0</v>
      </c>
      <c r="I82" s="940">
        <f t="shared" si="49"/>
        <v>0</v>
      </c>
      <c r="J82" s="858" t="str">
        <f t="shared" si="42"/>
        <v/>
      </c>
    </row>
    <row r="83" spans="1:10" ht="15" customHeight="1" x14ac:dyDescent="0.2">
      <c r="A83" s="291" t="s">
        <v>815</v>
      </c>
      <c r="B83" s="830" t="s">
        <v>1380</v>
      </c>
      <c r="C83" s="291"/>
      <c r="D83" s="282">
        <f t="shared" si="27"/>
        <v>0</v>
      </c>
      <c r="E83" s="283"/>
      <c r="F83" s="283"/>
      <c r="G83" s="283"/>
      <c r="H83" s="283"/>
      <c r="I83" s="283"/>
    </row>
    <row r="84" spans="1:10" ht="15" customHeight="1" x14ac:dyDescent="0.2">
      <c r="A84" s="289"/>
      <c r="B84" s="863"/>
      <c r="C84" s="289">
        <v>33</v>
      </c>
      <c r="D84" s="940">
        <f t="shared" si="27"/>
        <v>0</v>
      </c>
      <c r="E84" s="940">
        <f>IFERROR(ROUND(E83/$D$83,8),0)</f>
        <v>0</v>
      </c>
      <c r="F84" s="940">
        <f t="shared" ref="F84:I84" si="50">IFERROR(ROUND(F83/$D$83,8),0)</f>
        <v>0</v>
      </c>
      <c r="G84" s="940">
        <f t="shared" si="50"/>
        <v>0</v>
      </c>
      <c r="H84" s="940">
        <f t="shared" si="50"/>
        <v>0</v>
      </c>
      <c r="I84" s="940">
        <f t="shared" si="50"/>
        <v>0</v>
      </c>
      <c r="J84" s="858" t="str">
        <f t="shared" si="42"/>
        <v/>
      </c>
    </row>
    <row r="85" spans="1:10" ht="15" customHeight="1" x14ac:dyDescent="0.2">
      <c r="A85" s="291" t="s">
        <v>816</v>
      </c>
      <c r="B85" s="830" t="s">
        <v>1380</v>
      </c>
      <c r="C85" s="291"/>
      <c r="D85" s="282">
        <f t="shared" si="27"/>
        <v>0</v>
      </c>
      <c r="E85" s="283"/>
      <c r="F85" s="283"/>
      <c r="G85" s="283"/>
      <c r="H85" s="283"/>
      <c r="I85" s="283"/>
    </row>
    <row r="86" spans="1:10" ht="15" customHeight="1" x14ac:dyDescent="0.2">
      <c r="A86" s="289"/>
      <c r="B86" s="863"/>
      <c r="C86" s="289">
        <v>34</v>
      </c>
      <c r="D86" s="940">
        <f t="shared" si="27"/>
        <v>0</v>
      </c>
      <c r="E86" s="940">
        <f>IFERROR(ROUND(E85/$D$85,8),0)</f>
        <v>0</v>
      </c>
      <c r="F86" s="940">
        <f t="shared" ref="F86:I86" si="51">IFERROR(ROUND(F85/$D$85,8),0)</f>
        <v>0</v>
      </c>
      <c r="G86" s="940">
        <f t="shared" si="51"/>
        <v>0</v>
      </c>
      <c r="H86" s="940">
        <f t="shared" si="51"/>
        <v>0</v>
      </c>
      <c r="I86" s="940">
        <f t="shared" si="51"/>
        <v>0</v>
      </c>
      <c r="J86" s="858" t="str">
        <f t="shared" si="42"/>
        <v/>
      </c>
    </row>
    <row r="87" spans="1:10" ht="15" customHeight="1" x14ac:dyDescent="0.2">
      <c r="A87" s="291" t="s">
        <v>817</v>
      </c>
      <c r="B87" s="830" t="s">
        <v>1380</v>
      </c>
      <c r="C87" s="291"/>
      <c r="D87" s="282">
        <f t="shared" si="27"/>
        <v>0</v>
      </c>
      <c r="E87" s="283"/>
      <c r="F87" s="283"/>
      <c r="G87" s="283"/>
      <c r="H87" s="283"/>
      <c r="I87" s="283"/>
    </row>
    <row r="88" spans="1:10" ht="15" customHeight="1" x14ac:dyDescent="0.2">
      <c r="A88" s="289"/>
      <c r="B88" s="863"/>
      <c r="C88" s="289">
        <v>35</v>
      </c>
      <c r="D88" s="940">
        <f t="shared" si="27"/>
        <v>0</v>
      </c>
      <c r="E88" s="940">
        <f>IFERROR(ROUND(E87/$D$87,8),0)</f>
        <v>0</v>
      </c>
      <c r="F88" s="940">
        <f t="shared" ref="F88:I88" si="52">IFERROR(ROUND(F87/$D$87,8),0)</f>
        <v>0</v>
      </c>
      <c r="G88" s="940">
        <f t="shared" si="52"/>
        <v>0</v>
      </c>
      <c r="H88" s="940">
        <f t="shared" si="52"/>
        <v>0</v>
      </c>
      <c r="I88" s="940">
        <f t="shared" si="52"/>
        <v>0</v>
      </c>
      <c r="J88" s="858" t="str">
        <f t="shared" si="42"/>
        <v/>
      </c>
    </row>
    <row r="89" spans="1:10" ht="15" customHeight="1" x14ac:dyDescent="0.2">
      <c r="A89" s="291" t="s">
        <v>818</v>
      </c>
      <c r="B89" s="830" t="s">
        <v>1380</v>
      </c>
      <c r="C89" s="291"/>
      <c r="D89" s="282">
        <f t="shared" si="27"/>
        <v>0</v>
      </c>
      <c r="E89" s="283"/>
      <c r="F89" s="283"/>
      <c r="G89" s="283"/>
      <c r="H89" s="283"/>
      <c r="I89" s="283"/>
    </row>
    <row r="90" spans="1:10" ht="15" customHeight="1" x14ac:dyDescent="0.2">
      <c r="A90" s="289"/>
      <c r="B90" s="863"/>
      <c r="C90" s="289">
        <v>36</v>
      </c>
      <c r="D90" s="940">
        <f t="shared" si="27"/>
        <v>0</v>
      </c>
      <c r="E90" s="940">
        <f>IFERROR(ROUND(E89/$D$89,8),0)</f>
        <v>0</v>
      </c>
      <c r="F90" s="940">
        <f t="shared" ref="F90:I90" si="53">IFERROR(ROUND(F89/$D$89,8),0)</f>
        <v>0</v>
      </c>
      <c r="G90" s="940">
        <f t="shared" si="53"/>
        <v>0</v>
      </c>
      <c r="H90" s="940">
        <f t="shared" si="53"/>
        <v>0</v>
      </c>
      <c r="I90" s="940">
        <f t="shared" si="53"/>
        <v>0</v>
      </c>
      <c r="J90" s="858" t="str">
        <f t="shared" si="42"/>
        <v/>
      </c>
    </row>
    <row r="91" spans="1:10" ht="15" customHeight="1" x14ac:dyDescent="0.2">
      <c r="A91" s="291" t="s">
        <v>819</v>
      </c>
      <c r="B91" s="830" t="s">
        <v>1380</v>
      </c>
      <c r="C91" s="291"/>
      <c r="D91" s="282">
        <f t="shared" si="27"/>
        <v>0</v>
      </c>
      <c r="E91" s="283"/>
      <c r="F91" s="283"/>
      <c r="G91" s="283"/>
      <c r="H91" s="283"/>
      <c r="I91" s="283"/>
    </row>
    <row r="92" spans="1:10" ht="15" customHeight="1" x14ac:dyDescent="0.2">
      <c r="A92" s="284"/>
      <c r="B92" s="863"/>
      <c r="C92" s="284">
        <v>37</v>
      </c>
      <c r="D92" s="940">
        <f t="shared" si="27"/>
        <v>0</v>
      </c>
      <c r="E92" s="940">
        <f>IFERROR(ROUND(E91/$D$91,8),0)</f>
        <v>0</v>
      </c>
      <c r="F92" s="940">
        <f t="shared" ref="F92:I92" si="54">IFERROR(ROUND(F91/$D$91,8),0)</f>
        <v>0</v>
      </c>
      <c r="G92" s="940">
        <f t="shared" si="54"/>
        <v>0</v>
      </c>
      <c r="H92" s="940">
        <f t="shared" si="54"/>
        <v>0</v>
      </c>
      <c r="I92" s="940">
        <f t="shared" si="54"/>
        <v>0</v>
      </c>
      <c r="J92" s="858" t="str">
        <f t="shared" si="42"/>
        <v/>
      </c>
    </row>
    <row r="93" spans="1:10" s="134" customFormat="1" ht="15" customHeight="1" x14ac:dyDescent="0.2">
      <c r="A93" s="938" t="s">
        <v>1526</v>
      </c>
      <c r="B93" s="830" t="s">
        <v>1380</v>
      </c>
      <c r="C93" s="293"/>
      <c r="D93" s="294">
        <f t="shared" si="27"/>
        <v>0</v>
      </c>
      <c r="E93" s="283"/>
      <c r="F93" s="283"/>
      <c r="G93" s="283"/>
      <c r="H93" s="283"/>
      <c r="I93" s="283"/>
      <c r="J93" s="858"/>
    </row>
    <row r="94" spans="1:10" s="134" customFormat="1" ht="15" customHeight="1" x14ac:dyDescent="0.2">
      <c r="A94" s="295"/>
      <c r="B94" s="863"/>
      <c r="C94" s="295">
        <v>38</v>
      </c>
      <c r="D94" s="940">
        <f t="shared" si="27"/>
        <v>0</v>
      </c>
      <c r="E94" s="940">
        <f>IFERROR(ROUND(E93/$D$93,8),0)</f>
        <v>0</v>
      </c>
      <c r="F94" s="940">
        <f t="shared" ref="F94:I94" si="55">IFERROR(ROUND(F93/$D$93,8),0)</f>
        <v>0</v>
      </c>
      <c r="G94" s="940">
        <f t="shared" si="55"/>
        <v>0</v>
      </c>
      <c r="H94" s="940">
        <f t="shared" si="55"/>
        <v>0</v>
      </c>
      <c r="I94" s="940">
        <f t="shared" si="55"/>
        <v>0</v>
      </c>
      <c r="J94" s="858" t="str">
        <f t="shared" si="42"/>
        <v/>
      </c>
    </row>
    <row r="95" spans="1:10" s="134" customFormat="1" ht="15" customHeight="1" x14ac:dyDescent="0.2">
      <c r="A95" s="938" t="s">
        <v>1527</v>
      </c>
      <c r="B95" s="830" t="s">
        <v>1380</v>
      </c>
      <c r="C95" s="293"/>
      <c r="D95" s="294">
        <f t="shared" si="27"/>
        <v>0</v>
      </c>
      <c r="E95" s="283"/>
      <c r="F95" s="283"/>
      <c r="G95" s="283"/>
      <c r="H95" s="283"/>
      <c r="I95" s="283"/>
      <c r="J95" s="858"/>
    </row>
    <row r="96" spans="1:10" s="134" customFormat="1" ht="15" customHeight="1" x14ac:dyDescent="0.2">
      <c r="A96" s="295"/>
      <c r="B96" s="863"/>
      <c r="C96" s="295">
        <v>39</v>
      </c>
      <c r="D96" s="940">
        <f t="shared" si="27"/>
        <v>0</v>
      </c>
      <c r="E96" s="940">
        <f>IFERROR(ROUND(E95/$D$95,8),0)</f>
        <v>0</v>
      </c>
      <c r="F96" s="940">
        <f t="shared" ref="F96:I96" si="56">IFERROR(ROUND(F95/$D$95,8),0)</f>
        <v>0</v>
      </c>
      <c r="G96" s="940">
        <f t="shared" si="56"/>
        <v>0</v>
      </c>
      <c r="H96" s="940">
        <f t="shared" si="56"/>
        <v>0</v>
      </c>
      <c r="I96" s="940">
        <f t="shared" si="56"/>
        <v>0</v>
      </c>
      <c r="J96" s="858" t="str">
        <f t="shared" si="42"/>
        <v/>
      </c>
    </row>
    <row r="97" spans="1:10" s="134" customFormat="1" ht="15" customHeight="1" x14ac:dyDescent="0.2">
      <c r="A97" s="938" t="s">
        <v>1528</v>
      </c>
      <c r="B97" s="830" t="s">
        <v>1380</v>
      </c>
      <c r="C97" s="293"/>
      <c r="D97" s="294">
        <f t="shared" si="27"/>
        <v>0</v>
      </c>
      <c r="E97" s="283"/>
      <c r="F97" s="283"/>
      <c r="G97" s="283"/>
      <c r="H97" s="283"/>
      <c r="I97" s="283"/>
      <c r="J97" s="858"/>
    </row>
    <row r="98" spans="1:10" s="134" customFormat="1" ht="15" customHeight="1" x14ac:dyDescent="0.2">
      <c r="A98" s="295"/>
      <c r="B98" s="863"/>
      <c r="C98" s="295">
        <v>40</v>
      </c>
      <c r="D98" s="940">
        <f t="shared" si="27"/>
        <v>0</v>
      </c>
      <c r="E98" s="940">
        <f>IFERROR(ROUND(E97/$D$97,8),0)</f>
        <v>0</v>
      </c>
      <c r="F98" s="940">
        <f t="shared" ref="F98:I98" si="57">IFERROR(ROUND(F97/$D$97,8),0)</f>
        <v>0</v>
      </c>
      <c r="G98" s="940">
        <f t="shared" si="57"/>
        <v>0</v>
      </c>
      <c r="H98" s="940">
        <f t="shared" si="57"/>
        <v>0</v>
      </c>
      <c r="I98" s="940">
        <f t="shared" si="57"/>
        <v>0</v>
      </c>
      <c r="J98" s="858" t="str">
        <f t="shared" si="42"/>
        <v/>
      </c>
    </row>
    <row r="99" spans="1:10" s="134" customFormat="1" ht="15" customHeight="1" x14ac:dyDescent="0.2">
      <c r="A99" s="982" t="s">
        <v>1558</v>
      </c>
      <c r="B99" s="830" t="s">
        <v>1380</v>
      </c>
      <c r="C99" s="291"/>
      <c r="D99" s="282">
        <f t="shared" si="27"/>
        <v>0</v>
      </c>
      <c r="E99" s="283"/>
      <c r="F99" s="283"/>
      <c r="G99" s="283"/>
      <c r="H99" s="283"/>
      <c r="I99" s="283"/>
      <c r="J99" s="858"/>
    </row>
    <row r="100" spans="1:10" s="134" customFormat="1" ht="15" customHeight="1" x14ac:dyDescent="0.2">
      <c r="A100" s="289"/>
      <c r="B100" s="863"/>
      <c r="C100" s="289">
        <v>41</v>
      </c>
      <c r="D100" s="940">
        <f t="shared" si="27"/>
        <v>0</v>
      </c>
      <c r="E100" s="940">
        <f>IFERROR(ROUND(E99/$D$99,8),0)</f>
        <v>0</v>
      </c>
      <c r="F100" s="940">
        <f t="shared" ref="F100:I100" si="58">IFERROR(ROUND(F99/$D$99,8),0)</f>
        <v>0</v>
      </c>
      <c r="G100" s="940">
        <f t="shared" si="58"/>
        <v>0</v>
      </c>
      <c r="H100" s="940">
        <f t="shared" si="58"/>
        <v>0</v>
      </c>
      <c r="I100" s="940">
        <f t="shared" si="58"/>
        <v>0</v>
      </c>
      <c r="J100" s="858" t="str">
        <f t="shared" si="42"/>
        <v/>
      </c>
    </row>
    <row r="101" spans="1:10" s="134" customFormat="1" ht="15" customHeight="1" x14ac:dyDescent="0.2">
      <c r="A101" s="982" t="s">
        <v>1559</v>
      </c>
      <c r="B101" s="830" t="s">
        <v>1380</v>
      </c>
      <c r="C101" s="291"/>
      <c r="D101" s="282">
        <f t="shared" si="27"/>
        <v>0</v>
      </c>
      <c r="E101" s="283"/>
      <c r="F101" s="283"/>
      <c r="G101" s="283"/>
      <c r="H101" s="283"/>
      <c r="I101" s="283"/>
      <c r="J101" s="858"/>
    </row>
    <row r="102" spans="1:10" s="134" customFormat="1" ht="15" customHeight="1" x14ac:dyDescent="0.2">
      <c r="A102" s="284"/>
      <c r="B102" s="863"/>
      <c r="C102" s="284">
        <v>42</v>
      </c>
      <c r="D102" s="940">
        <f t="shared" si="27"/>
        <v>0</v>
      </c>
      <c r="E102" s="940">
        <f>IFERROR(ROUND(E101/$D$101,8),0)</f>
        <v>0</v>
      </c>
      <c r="F102" s="940">
        <f t="shared" ref="F102:I102" si="59">IFERROR(ROUND(F101/$D$101,8),0)</f>
        <v>0</v>
      </c>
      <c r="G102" s="940">
        <f t="shared" si="59"/>
        <v>0</v>
      </c>
      <c r="H102" s="940">
        <f t="shared" si="59"/>
        <v>0</v>
      </c>
      <c r="I102" s="940">
        <f t="shared" si="59"/>
        <v>0</v>
      </c>
      <c r="J102" s="858" t="str">
        <f t="shared" si="42"/>
        <v/>
      </c>
    </row>
    <row r="103" spans="1:10" s="134" customFormat="1" ht="15" customHeight="1" x14ac:dyDescent="0.2">
      <c r="A103" s="938" t="s">
        <v>1560</v>
      </c>
      <c r="B103" s="830" t="s">
        <v>1380</v>
      </c>
      <c r="C103" s="293"/>
      <c r="D103" s="294">
        <f t="shared" si="27"/>
        <v>0</v>
      </c>
      <c r="E103" s="283"/>
      <c r="F103" s="283"/>
      <c r="G103" s="283"/>
      <c r="H103" s="283"/>
      <c r="I103" s="283"/>
      <c r="J103" s="858"/>
    </row>
    <row r="104" spans="1:10" s="134" customFormat="1" ht="15" customHeight="1" x14ac:dyDescent="0.2">
      <c r="A104" s="295"/>
      <c r="B104" s="863"/>
      <c r="C104" s="295">
        <v>43</v>
      </c>
      <c r="D104" s="940">
        <f t="shared" si="27"/>
        <v>0</v>
      </c>
      <c r="E104" s="940">
        <f>IFERROR(ROUND(E103/$D$103,8),0)</f>
        <v>0</v>
      </c>
      <c r="F104" s="940">
        <f t="shared" ref="F104:I104" si="60">IFERROR(ROUND(F103/$D$103,8),0)</f>
        <v>0</v>
      </c>
      <c r="G104" s="940">
        <f t="shared" si="60"/>
        <v>0</v>
      </c>
      <c r="H104" s="940">
        <f t="shared" si="60"/>
        <v>0</v>
      </c>
      <c r="I104" s="940">
        <f t="shared" si="60"/>
        <v>0</v>
      </c>
      <c r="J104" s="858" t="str">
        <f t="shared" si="42"/>
        <v/>
      </c>
    </row>
    <row r="105" spans="1:10" s="134" customFormat="1" ht="15" customHeight="1" x14ac:dyDescent="0.2">
      <c r="A105" s="938" t="s">
        <v>1561</v>
      </c>
      <c r="B105" s="830" t="s">
        <v>1380</v>
      </c>
      <c r="C105" s="293"/>
      <c r="D105" s="294">
        <f t="shared" si="27"/>
        <v>0</v>
      </c>
      <c r="E105" s="283"/>
      <c r="F105" s="283"/>
      <c r="G105" s="283"/>
      <c r="H105" s="283"/>
      <c r="I105" s="283"/>
      <c r="J105" s="858"/>
    </row>
    <row r="106" spans="1:10" s="134" customFormat="1" ht="15" customHeight="1" x14ac:dyDescent="0.2">
      <c r="A106" s="295"/>
      <c r="B106" s="863"/>
      <c r="C106" s="295">
        <v>44</v>
      </c>
      <c r="D106" s="940">
        <f t="shared" si="27"/>
        <v>0</v>
      </c>
      <c r="E106" s="940">
        <f>IFERROR(ROUND(E105/$D$105,8),0)</f>
        <v>0</v>
      </c>
      <c r="F106" s="940">
        <f t="shared" ref="F106:I106" si="61">IFERROR(ROUND(F105/$D$105,8),0)</f>
        <v>0</v>
      </c>
      <c r="G106" s="940">
        <f t="shared" si="61"/>
        <v>0</v>
      </c>
      <c r="H106" s="940">
        <f t="shared" si="61"/>
        <v>0</v>
      </c>
      <c r="I106" s="940">
        <f t="shared" si="61"/>
        <v>0</v>
      </c>
      <c r="J106" s="858" t="str">
        <f t="shared" si="42"/>
        <v/>
      </c>
    </row>
    <row r="107" spans="1:10" s="134" customFormat="1" ht="15" customHeight="1" x14ac:dyDescent="0.2">
      <c r="A107" s="938" t="s">
        <v>1562</v>
      </c>
      <c r="B107" s="830" t="s">
        <v>1380</v>
      </c>
      <c r="C107" s="293"/>
      <c r="D107" s="294">
        <f t="shared" si="27"/>
        <v>0</v>
      </c>
      <c r="E107" s="283"/>
      <c r="F107" s="283"/>
      <c r="G107" s="283"/>
      <c r="H107" s="283"/>
      <c r="I107" s="283"/>
      <c r="J107" s="858"/>
    </row>
    <row r="108" spans="1:10" s="134" customFormat="1" ht="15" customHeight="1" x14ac:dyDescent="0.2">
      <c r="A108" s="295"/>
      <c r="B108" s="863"/>
      <c r="C108" s="295">
        <v>45</v>
      </c>
      <c r="D108" s="940">
        <f t="shared" si="27"/>
        <v>0</v>
      </c>
      <c r="E108" s="940">
        <f>IFERROR(ROUND(E107/$D$107,8),0)</f>
        <v>0</v>
      </c>
      <c r="F108" s="940">
        <f t="shared" ref="F108:I108" si="62">IFERROR(ROUND(F107/$D$107,8),0)</f>
        <v>0</v>
      </c>
      <c r="G108" s="940">
        <f t="shared" si="62"/>
        <v>0</v>
      </c>
      <c r="H108" s="940">
        <f t="shared" si="62"/>
        <v>0</v>
      </c>
      <c r="I108" s="940">
        <f t="shared" si="62"/>
        <v>0</v>
      </c>
      <c r="J108" s="858" t="str">
        <f t="shared" si="42"/>
        <v/>
      </c>
    </row>
    <row r="109" spans="1:10" s="134" customFormat="1" ht="15" customHeight="1" x14ac:dyDescent="0.2">
      <c r="A109" s="982" t="s">
        <v>1843</v>
      </c>
      <c r="B109" s="830" t="s">
        <v>1380</v>
      </c>
      <c r="C109" s="291"/>
      <c r="D109" s="294">
        <f t="shared" ref="D109:D110" si="63">SUM(E109:I109)</f>
        <v>0</v>
      </c>
      <c r="E109" s="283"/>
      <c r="F109" s="283"/>
      <c r="G109" s="283"/>
      <c r="H109" s="283"/>
      <c r="I109" s="283"/>
      <c r="J109" s="858"/>
    </row>
    <row r="110" spans="1:10" s="134" customFormat="1" ht="15" customHeight="1" x14ac:dyDescent="0.2">
      <c r="A110" s="289"/>
      <c r="B110" s="863"/>
      <c r="C110" s="289">
        <v>46</v>
      </c>
      <c r="D110" s="940">
        <f t="shared" si="63"/>
        <v>0</v>
      </c>
      <c r="E110" s="940">
        <f>IFERROR(ROUND(E109/$D$109,8),0)</f>
        <v>0</v>
      </c>
      <c r="F110" s="940">
        <f t="shared" ref="F110:I110" si="64">IFERROR(ROUND(F109/$D$109,8),0)</f>
        <v>0</v>
      </c>
      <c r="G110" s="940">
        <f t="shared" si="64"/>
        <v>0</v>
      </c>
      <c r="H110" s="940">
        <f t="shared" si="64"/>
        <v>0</v>
      </c>
      <c r="I110" s="940">
        <f t="shared" si="64"/>
        <v>0</v>
      </c>
      <c r="J110" s="858" t="str">
        <f t="shared" si="42"/>
        <v/>
      </c>
    </row>
    <row r="111" spans="1:10" s="134" customFormat="1" ht="15" customHeight="1" x14ac:dyDescent="0.2">
      <c r="A111" s="982" t="s">
        <v>1844</v>
      </c>
      <c r="B111" s="830" t="s">
        <v>1380</v>
      </c>
      <c r="C111" s="291"/>
      <c r="D111" s="294">
        <f t="shared" ref="D111:D112" si="65">SUM(E111:I111)</f>
        <v>0</v>
      </c>
      <c r="E111" s="283"/>
      <c r="F111" s="283"/>
      <c r="G111" s="283"/>
      <c r="H111" s="283"/>
      <c r="I111" s="283"/>
      <c r="J111" s="858"/>
    </row>
    <row r="112" spans="1:10" s="134" customFormat="1" ht="15" customHeight="1" x14ac:dyDescent="0.2">
      <c r="A112" s="284"/>
      <c r="B112" s="863"/>
      <c r="C112" s="284">
        <v>47</v>
      </c>
      <c r="D112" s="940">
        <f t="shared" si="65"/>
        <v>0</v>
      </c>
      <c r="E112" s="940">
        <f>IFERROR(ROUND(E111/$D$111,8),0)</f>
        <v>0</v>
      </c>
      <c r="F112" s="940">
        <f t="shared" ref="F112:I112" si="66">IFERROR(ROUND(F111/$D$111,8),0)</f>
        <v>0</v>
      </c>
      <c r="G112" s="940">
        <f t="shared" si="66"/>
        <v>0</v>
      </c>
      <c r="H112" s="940">
        <f t="shared" si="66"/>
        <v>0</v>
      </c>
      <c r="I112" s="940">
        <f t="shared" si="66"/>
        <v>0</v>
      </c>
      <c r="J112" s="858" t="str">
        <f t="shared" si="42"/>
        <v/>
      </c>
    </row>
    <row r="113" spans="1:10" s="134" customFormat="1" ht="15" customHeight="1" x14ac:dyDescent="0.2">
      <c r="A113" s="938" t="s">
        <v>1845</v>
      </c>
      <c r="B113" s="830" t="s">
        <v>1380</v>
      </c>
      <c r="C113" s="293"/>
      <c r="D113" s="294">
        <f t="shared" ref="D113:D114" si="67">SUM(E113:I113)</f>
        <v>0</v>
      </c>
      <c r="E113" s="283"/>
      <c r="F113" s="283"/>
      <c r="G113" s="283"/>
      <c r="H113" s="283"/>
      <c r="I113" s="283"/>
      <c r="J113" s="858"/>
    </row>
    <row r="114" spans="1:10" s="134" customFormat="1" ht="15" customHeight="1" x14ac:dyDescent="0.2">
      <c r="A114" s="295"/>
      <c r="B114" s="863"/>
      <c r="C114" s="295">
        <v>48</v>
      </c>
      <c r="D114" s="940">
        <f t="shared" si="67"/>
        <v>0</v>
      </c>
      <c r="E114" s="940">
        <f>IFERROR(ROUND(E113/$D$113,8),0)</f>
        <v>0</v>
      </c>
      <c r="F114" s="940">
        <f t="shared" ref="F114:I114" si="68">IFERROR(ROUND(F113/$D$113,8),0)</f>
        <v>0</v>
      </c>
      <c r="G114" s="940">
        <f t="shared" si="68"/>
        <v>0</v>
      </c>
      <c r="H114" s="940">
        <f t="shared" si="68"/>
        <v>0</v>
      </c>
      <c r="I114" s="940">
        <f t="shared" si="68"/>
        <v>0</v>
      </c>
      <c r="J114" s="858" t="str">
        <f t="shared" si="42"/>
        <v/>
      </c>
    </row>
    <row r="115" spans="1:10" s="134" customFormat="1" ht="15" customHeight="1" x14ac:dyDescent="0.2">
      <c r="A115" s="938" t="s">
        <v>1846</v>
      </c>
      <c r="B115" s="830" t="s">
        <v>1380</v>
      </c>
      <c r="C115" s="293"/>
      <c r="D115" s="294">
        <f t="shared" ref="D115:D116" si="69">SUM(E115:I115)</f>
        <v>0</v>
      </c>
      <c r="E115" s="283"/>
      <c r="F115" s="283"/>
      <c r="G115" s="283"/>
      <c r="H115" s="283"/>
      <c r="I115" s="283"/>
      <c r="J115" s="858"/>
    </row>
    <row r="116" spans="1:10" s="134" customFormat="1" ht="15" customHeight="1" x14ac:dyDescent="0.2">
      <c r="A116" s="295"/>
      <c r="B116" s="863"/>
      <c r="C116" s="295">
        <v>49</v>
      </c>
      <c r="D116" s="940">
        <f t="shared" si="69"/>
        <v>0</v>
      </c>
      <c r="E116" s="940">
        <f>IFERROR(ROUND(E115/$D$115,8),0)</f>
        <v>0</v>
      </c>
      <c r="F116" s="940">
        <f t="shared" ref="F116:I116" si="70">IFERROR(ROUND(F115/$D$115,8),0)</f>
        <v>0</v>
      </c>
      <c r="G116" s="940">
        <f t="shared" si="70"/>
        <v>0</v>
      </c>
      <c r="H116" s="940">
        <f t="shared" si="70"/>
        <v>0</v>
      </c>
      <c r="I116" s="940">
        <f t="shared" si="70"/>
        <v>0</v>
      </c>
      <c r="J116" s="858" t="str">
        <f t="shared" si="42"/>
        <v/>
      </c>
    </row>
    <row r="117" spans="1:10" s="134" customFormat="1" ht="15" customHeight="1" x14ac:dyDescent="0.2">
      <c r="A117" s="938" t="s">
        <v>1847</v>
      </c>
      <c r="B117" s="830" t="s">
        <v>1380</v>
      </c>
      <c r="C117" s="293"/>
      <c r="D117" s="294">
        <f t="shared" ref="D117:D118" si="71">SUM(E117:I117)</f>
        <v>0</v>
      </c>
      <c r="E117" s="283"/>
      <c r="F117" s="283"/>
      <c r="G117" s="283"/>
      <c r="H117" s="283"/>
      <c r="I117" s="283"/>
      <c r="J117" s="858"/>
    </row>
    <row r="118" spans="1:10" s="134" customFormat="1" ht="15" customHeight="1" x14ac:dyDescent="0.2">
      <c r="A118" s="295"/>
      <c r="B118" s="863"/>
      <c r="C118" s="295">
        <v>50</v>
      </c>
      <c r="D118" s="940">
        <f t="shared" si="71"/>
        <v>0</v>
      </c>
      <c r="E118" s="940">
        <f>IFERROR(ROUND(E117/$D$117,8),0)</f>
        <v>0</v>
      </c>
      <c r="F118" s="940">
        <f t="shared" ref="F118:I118" si="72">IFERROR(ROUND(F117/$D$117,8),0)</f>
        <v>0</v>
      </c>
      <c r="G118" s="940">
        <f t="shared" si="72"/>
        <v>0</v>
      </c>
      <c r="H118" s="940">
        <f t="shared" si="72"/>
        <v>0</v>
      </c>
      <c r="I118" s="940">
        <f t="shared" si="72"/>
        <v>0</v>
      </c>
      <c r="J118" s="858" t="str">
        <f t="shared" si="42"/>
        <v/>
      </c>
    </row>
    <row r="119" spans="1:10" ht="15" customHeight="1" x14ac:dyDescent="0.2">
      <c r="A119" s="982" t="s">
        <v>2421</v>
      </c>
      <c r="B119" s="830" t="s">
        <v>1380</v>
      </c>
      <c r="C119" s="291"/>
      <c r="D119" s="282">
        <f t="shared" ref="D119:D128" si="73">SUM(E119:I119)</f>
        <v>0</v>
      </c>
      <c r="E119" s="283"/>
      <c r="F119" s="283"/>
      <c r="G119" s="283"/>
      <c r="H119" s="283"/>
      <c r="I119" s="283"/>
    </row>
    <row r="120" spans="1:10" ht="15" customHeight="1" x14ac:dyDescent="0.2">
      <c r="A120" s="289"/>
      <c r="B120" s="863"/>
      <c r="C120" s="289">
        <v>51</v>
      </c>
      <c r="D120" s="940">
        <f t="shared" si="73"/>
        <v>0</v>
      </c>
      <c r="E120" s="940">
        <f>IFERROR(ROUND(E119/$D$119,8),0)</f>
        <v>0</v>
      </c>
      <c r="F120" s="940">
        <f t="shared" ref="F120:I120" si="74">IFERROR(ROUND(F119/$D$119,8),0)</f>
        <v>0</v>
      </c>
      <c r="G120" s="940">
        <f t="shared" si="74"/>
        <v>0</v>
      </c>
      <c r="H120" s="940">
        <f t="shared" si="74"/>
        <v>0</v>
      </c>
      <c r="I120" s="940">
        <f t="shared" si="74"/>
        <v>0</v>
      </c>
      <c r="J120" s="858" t="str">
        <f t="shared" si="42"/>
        <v/>
      </c>
    </row>
    <row r="121" spans="1:10" ht="15" customHeight="1" x14ac:dyDescent="0.2">
      <c r="A121" s="982" t="s">
        <v>2422</v>
      </c>
      <c r="B121" s="830" t="s">
        <v>1380</v>
      </c>
      <c r="C121" s="291"/>
      <c r="D121" s="282">
        <f t="shared" si="73"/>
        <v>0</v>
      </c>
      <c r="E121" s="283"/>
      <c r="F121" s="283"/>
      <c r="G121" s="283"/>
      <c r="H121" s="283"/>
      <c r="I121" s="283"/>
    </row>
    <row r="122" spans="1:10" ht="15" customHeight="1" x14ac:dyDescent="0.2">
      <c r="A122" s="284"/>
      <c r="B122" s="863"/>
      <c r="C122" s="284">
        <v>52</v>
      </c>
      <c r="D122" s="940">
        <f t="shared" si="73"/>
        <v>0</v>
      </c>
      <c r="E122" s="940">
        <f>IFERROR(ROUND(E121/$D$121,8),0)</f>
        <v>0</v>
      </c>
      <c r="F122" s="940">
        <f t="shared" ref="F122:I122" si="75">IFERROR(ROUND(F121/$D$121,8),0)</f>
        <v>0</v>
      </c>
      <c r="G122" s="940">
        <f t="shared" si="75"/>
        <v>0</v>
      </c>
      <c r="H122" s="940">
        <f t="shared" si="75"/>
        <v>0</v>
      </c>
      <c r="I122" s="940">
        <f t="shared" si="75"/>
        <v>0</v>
      </c>
      <c r="J122" s="858" t="str">
        <f t="shared" si="42"/>
        <v/>
      </c>
    </row>
    <row r="123" spans="1:10" ht="15" customHeight="1" x14ac:dyDescent="0.2">
      <c r="A123" s="938" t="s">
        <v>2423</v>
      </c>
      <c r="B123" s="830" t="s">
        <v>1380</v>
      </c>
      <c r="C123" s="293"/>
      <c r="D123" s="294">
        <f t="shared" si="73"/>
        <v>0</v>
      </c>
      <c r="E123" s="283"/>
      <c r="F123" s="283"/>
      <c r="G123" s="283"/>
      <c r="H123" s="283"/>
      <c r="I123" s="283"/>
    </row>
    <row r="124" spans="1:10" ht="15" customHeight="1" x14ac:dyDescent="0.2">
      <c r="A124" s="295"/>
      <c r="B124" s="863"/>
      <c r="C124" s="295">
        <v>53</v>
      </c>
      <c r="D124" s="940">
        <f t="shared" si="73"/>
        <v>0</v>
      </c>
      <c r="E124" s="940">
        <f>IFERROR(ROUND(E123/$D$123,8),0)</f>
        <v>0</v>
      </c>
      <c r="F124" s="940">
        <f t="shared" ref="F124:I124" si="76">IFERROR(ROUND(F123/$D$123,8),0)</f>
        <v>0</v>
      </c>
      <c r="G124" s="940">
        <f t="shared" si="76"/>
        <v>0</v>
      </c>
      <c r="H124" s="940">
        <f t="shared" si="76"/>
        <v>0</v>
      </c>
      <c r="I124" s="940">
        <f t="shared" si="76"/>
        <v>0</v>
      </c>
      <c r="J124" s="858" t="str">
        <f t="shared" si="42"/>
        <v/>
      </c>
    </row>
    <row r="125" spans="1:10" ht="15" customHeight="1" x14ac:dyDescent="0.2">
      <c r="A125" s="938" t="s">
        <v>2424</v>
      </c>
      <c r="B125" s="830" t="s">
        <v>1380</v>
      </c>
      <c r="C125" s="293"/>
      <c r="D125" s="294">
        <f t="shared" si="73"/>
        <v>0</v>
      </c>
      <c r="E125" s="283"/>
      <c r="F125" s="283"/>
      <c r="G125" s="283"/>
      <c r="H125" s="283"/>
      <c r="I125" s="283"/>
    </row>
    <row r="126" spans="1:10" ht="15" customHeight="1" x14ac:dyDescent="0.2">
      <c r="A126" s="295"/>
      <c r="B126" s="863"/>
      <c r="C126" s="295">
        <v>54</v>
      </c>
      <c r="D126" s="940">
        <f t="shared" si="73"/>
        <v>0</v>
      </c>
      <c r="E126" s="940">
        <f>IFERROR(ROUND(E125/$D$125,8),0)</f>
        <v>0</v>
      </c>
      <c r="F126" s="940">
        <f t="shared" ref="F126:I126" si="77">IFERROR(ROUND(F125/$D$125,8),0)</f>
        <v>0</v>
      </c>
      <c r="G126" s="940">
        <f t="shared" si="77"/>
        <v>0</v>
      </c>
      <c r="H126" s="940">
        <f t="shared" si="77"/>
        <v>0</v>
      </c>
      <c r="I126" s="940">
        <f t="shared" si="77"/>
        <v>0</v>
      </c>
      <c r="J126" s="858" t="str">
        <f t="shared" si="42"/>
        <v/>
      </c>
    </row>
    <row r="127" spans="1:10" ht="15" customHeight="1" x14ac:dyDescent="0.2">
      <c r="A127" s="938" t="s">
        <v>2425</v>
      </c>
      <c r="B127" s="830" t="s">
        <v>1380</v>
      </c>
      <c r="C127" s="293"/>
      <c r="D127" s="294">
        <f t="shared" si="73"/>
        <v>0</v>
      </c>
      <c r="E127" s="283"/>
      <c r="F127" s="283"/>
      <c r="G127" s="283"/>
      <c r="H127" s="283"/>
      <c r="I127" s="283"/>
    </row>
    <row r="128" spans="1:10" ht="15" customHeight="1" x14ac:dyDescent="0.2">
      <c r="A128" s="295"/>
      <c r="B128" s="863"/>
      <c r="C128" s="295">
        <v>55</v>
      </c>
      <c r="D128" s="940">
        <f t="shared" si="73"/>
        <v>0</v>
      </c>
      <c r="E128" s="940">
        <f>IFERROR(ROUND(E127/$D$127,8),0)</f>
        <v>0</v>
      </c>
      <c r="F128" s="940">
        <f t="shared" ref="F128:I128" si="78">IFERROR(ROUND(F127/$D$127,8),0)</f>
        <v>0</v>
      </c>
      <c r="G128" s="940">
        <f t="shared" si="78"/>
        <v>0</v>
      </c>
      <c r="H128" s="940">
        <f t="shared" si="78"/>
        <v>0</v>
      </c>
      <c r="I128" s="940">
        <f t="shared" si="78"/>
        <v>0</v>
      </c>
      <c r="J128" s="858" t="str">
        <f t="shared" si="42"/>
        <v/>
      </c>
    </row>
  </sheetData>
  <sheetProtection algorithmName="SHA-512" hashValue="Jgj7XvDyyc3ETon9x85QQLWhvrIjOw/6FSBR3s7gV4IZy6wS3VTqwiTQofpMtQZMplhq6Grq0chfaYOQOdDeBw==" saltValue="ZblIDX3uvv4V2uOE1gVzTw==" spinCount="100000" sheet="1" objects="1" scenarios="1"/>
  <printOptions horizontalCentered="1"/>
  <pageMargins left="0.5" right="0.5" top="1" bottom="0.75" header="0.5" footer="0.25"/>
  <pageSetup scale="63" fitToHeight="2" orientation="portrait" r:id="rId1"/>
  <rowBreaks count="1" manualBreakCount="1">
    <brk id="66"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62525-58EE-4F74-BD9C-F4D4DAB208A6}">
  <sheetPr>
    <pageSetUpPr fitToPage="1"/>
  </sheetPr>
  <dimension ref="A1:Z52"/>
  <sheetViews>
    <sheetView zoomScaleNormal="100" workbookViewId="0">
      <pane xSplit="3" ySplit="6" topLeftCell="D34" activePane="bottomRight" state="frozen"/>
      <selection pane="topRight"/>
      <selection pane="bottomLeft"/>
      <selection pane="bottomRight" activeCell="B50" sqref="B50"/>
    </sheetView>
  </sheetViews>
  <sheetFormatPr defaultColWidth="10" defaultRowHeight="15" x14ac:dyDescent="0.2"/>
  <cols>
    <col min="1" max="1" width="4" style="11" customWidth="1"/>
    <col min="2" max="2" width="38.875" style="11" customWidth="1"/>
    <col min="3" max="3" width="14.875" style="11" customWidth="1"/>
    <col min="4" max="23" width="12.625" style="11" customWidth="1"/>
    <col min="24" max="26" width="13.125" style="11" customWidth="1"/>
    <col min="27" max="16384" width="10" style="11"/>
  </cols>
  <sheetData>
    <row r="1" spans="1:26" ht="15" customHeight="1" x14ac:dyDescent="0.25">
      <c r="A1" s="1" t="str">
        <f>CONCATENATE("Schedule ",Cklist!$A26," - ",Cklist!$B26)</f>
        <v>Schedule C-4 - Statement of Facility Cost</v>
      </c>
      <c r="B1" s="66"/>
      <c r="D1" s="66"/>
      <c r="E1" s="66"/>
      <c r="F1" s="66"/>
      <c r="G1" s="66"/>
      <c r="H1" s="66"/>
      <c r="I1" s="66"/>
      <c r="J1" s="66"/>
      <c r="O1" s="30"/>
      <c r="R1" s="1129" t="s">
        <v>2</v>
      </c>
      <c r="S1" s="1130"/>
      <c r="T1" s="66"/>
      <c r="U1" s="66"/>
      <c r="V1" s="66"/>
    </row>
    <row r="2" spans="1:26" ht="15" customHeight="1" x14ac:dyDescent="0.25">
      <c r="A2" s="4" t="str">
        <f>'Sch A'!$A$2</f>
        <v>SFN 137 (Rev. 04-24)</v>
      </c>
      <c r="B2" s="66"/>
      <c r="C2" s="30"/>
      <c r="J2" s="876"/>
      <c r="K2" s="876"/>
      <c r="L2" s="876"/>
      <c r="M2" s="876"/>
      <c r="N2" s="30"/>
      <c r="R2" s="1131" t="s">
        <v>3</v>
      </c>
      <c r="S2" s="1186">
        <f>'Sch A'!$C$2</f>
        <v>45108</v>
      </c>
      <c r="T2" s="876"/>
      <c r="U2" s="876"/>
      <c r="V2" s="876"/>
      <c r="W2" s="876"/>
    </row>
    <row r="3" spans="1:26" s="32" customFormat="1" ht="15" customHeight="1" x14ac:dyDescent="0.2">
      <c r="A3" s="1447">
        <f>'Sch A'!$A$5</f>
        <v>0</v>
      </c>
      <c r="B3" s="104"/>
      <c r="C3" s="297"/>
      <c r="J3" s="1135"/>
      <c r="K3" s="1135"/>
      <c r="L3" s="1135"/>
      <c r="M3" s="1135"/>
      <c r="N3" s="297"/>
      <c r="R3" s="1133" t="s">
        <v>4</v>
      </c>
      <c r="S3" s="1134">
        <f>'Sch A'!$C$3</f>
        <v>45473</v>
      </c>
      <c r="T3" s="1135"/>
      <c r="U3" s="1135"/>
      <c r="V3" s="1135"/>
      <c r="W3" s="1135"/>
    </row>
    <row r="4" spans="1:26" ht="15" customHeight="1" x14ac:dyDescent="0.2">
      <c r="C4" s="72"/>
      <c r="K4" s="32"/>
      <c r="L4" s="298"/>
      <c r="M4" s="32"/>
      <c r="N4" s="298"/>
      <c r="O4" s="72"/>
      <c r="W4" s="32"/>
      <c r="X4" s="298"/>
      <c r="Y4" s="32"/>
      <c r="Z4" s="298"/>
    </row>
    <row r="5" spans="1:26" s="158" customFormat="1" ht="12.75" x14ac:dyDescent="0.2">
      <c r="A5" s="23"/>
      <c r="B5" s="24"/>
      <c r="C5" s="299"/>
      <c r="D5" s="300" t="s">
        <v>675</v>
      </c>
      <c r="E5" s="301"/>
      <c r="F5" s="302"/>
      <c r="G5" s="300" t="s">
        <v>681</v>
      </c>
      <c r="H5" s="301"/>
      <c r="I5" s="301"/>
      <c r="J5" s="302"/>
      <c r="K5" s="300" t="s">
        <v>686</v>
      </c>
      <c r="L5" s="301"/>
      <c r="M5" s="302"/>
      <c r="N5" s="302" t="s">
        <v>686</v>
      </c>
      <c r="O5" s="300"/>
      <c r="P5" s="301"/>
      <c r="Q5" s="301"/>
      <c r="R5" s="303" t="s">
        <v>780</v>
      </c>
      <c r="S5" s="304"/>
      <c r="T5" s="305"/>
      <c r="U5" s="305"/>
      <c r="V5" s="305"/>
      <c r="W5" s="306"/>
    </row>
    <row r="6" spans="1:26" ht="30" customHeight="1" x14ac:dyDescent="0.2">
      <c r="A6" s="229"/>
      <c r="B6" s="19"/>
      <c r="C6" s="157" t="s">
        <v>479</v>
      </c>
      <c r="D6" s="157" t="s">
        <v>676</v>
      </c>
      <c r="E6" s="1104" t="s">
        <v>679</v>
      </c>
      <c r="F6" s="157" t="s">
        <v>627</v>
      </c>
      <c r="G6" s="157" t="s">
        <v>820</v>
      </c>
      <c r="H6" s="157" t="s">
        <v>683</v>
      </c>
      <c r="I6" s="157" t="s">
        <v>684</v>
      </c>
      <c r="J6" s="157" t="s">
        <v>685</v>
      </c>
      <c r="K6" s="1105" t="s">
        <v>687</v>
      </c>
      <c r="L6" s="20" t="s">
        <v>689</v>
      </c>
      <c r="M6" s="20" t="s">
        <v>690</v>
      </c>
      <c r="N6" s="1104" t="s">
        <v>821</v>
      </c>
      <c r="O6" s="1104" t="s">
        <v>693</v>
      </c>
      <c r="P6" s="1104" t="s">
        <v>694</v>
      </c>
      <c r="Q6" s="1106" t="s">
        <v>695</v>
      </c>
      <c r="R6" s="1104" t="s">
        <v>780</v>
      </c>
      <c r="S6" s="1107" t="s">
        <v>822</v>
      </c>
      <c r="T6" s="1108" t="s">
        <v>473</v>
      </c>
      <c r="U6" s="189" t="s">
        <v>474</v>
      </c>
      <c r="V6" s="190" t="s">
        <v>475</v>
      </c>
      <c r="W6" s="191" t="s">
        <v>476</v>
      </c>
    </row>
    <row r="7" spans="1:26" ht="15" customHeight="1" x14ac:dyDescent="0.2">
      <c r="A7" s="307">
        <v>1</v>
      </c>
      <c r="B7" s="308" t="s">
        <v>677</v>
      </c>
      <c r="C7" s="119">
        <f t="shared" ref="C7:C13" si="0">SUM(D7:W7)</f>
        <v>0</v>
      </c>
      <c r="D7" s="118"/>
      <c r="E7" s="118"/>
      <c r="F7" s="118"/>
      <c r="G7" s="292"/>
      <c r="H7" s="118"/>
      <c r="I7" s="118"/>
      <c r="J7" s="118"/>
      <c r="K7" s="118"/>
      <c r="L7" s="118"/>
      <c r="M7" s="292"/>
      <c r="N7" s="118"/>
      <c r="O7" s="118"/>
      <c r="P7" s="118"/>
      <c r="Q7" s="118"/>
      <c r="R7" s="292"/>
      <c r="S7" s="292"/>
      <c r="T7" s="118"/>
      <c r="U7" s="118"/>
      <c r="V7" s="118"/>
      <c r="W7" s="118"/>
    </row>
    <row r="8" spans="1:26" ht="15" customHeight="1" x14ac:dyDescent="0.2">
      <c r="A8" s="307">
        <v>2</v>
      </c>
      <c r="B8" s="308" t="s">
        <v>34</v>
      </c>
      <c r="C8" s="119">
        <f t="shared" si="0"/>
        <v>0</v>
      </c>
      <c r="D8" s="119">
        <f>+'Sch C-5'!F21</f>
        <v>0</v>
      </c>
      <c r="E8" s="119">
        <f>'Sch C-5'!F22</f>
        <v>0</v>
      </c>
      <c r="F8" s="119">
        <f>'Sch C-5'!F23</f>
        <v>0</v>
      </c>
      <c r="G8" s="292"/>
      <c r="H8" s="119">
        <f>'Sch C-5'!F24</f>
        <v>0</v>
      </c>
      <c r="I8" s="119">
        <f>'Sch C-5'!F25</f>
        <v>0</v>
      </c>
      <c r="J8" s="119">
        <f>'Sch C-5'!F26</f>
        <v>0</v>
      </c>
      <c r="K8" s="119">
        <f>'Sch C-5'!F27</f>
        <v>0</v>
      </c>
      <c r="L8" s="119">
        <f>'Sch C-5'!F28</f>
        <v>0</v>
      </c>
      <c r="M8" s="292"/>
      <c r="N8" s="119">
        <f>'Sch C-5'!F29</f>
        <v>0</v>
      </c>
      <c r="O8" s="119">
        <f>'Sch C-5'!F30</f>
        <v>0</v>
      </c>
      <c r="P8" s="119">
        <f>'Sch C-5'!F31</f>
        <v>0</v>
      </c>
      <c r="Q8" s="119">
        <f>'Sch C-5'!F32</f>
        <v>0</v>
      </c>
      <c r="R8" s="292"/>
      <c r="S8" s="292"/>
      <c r="T8" s="119">
        <f>'Sch C-5'!F33</f>
        <v>0</v>
      </c>
      <c r="U8" s="119">
        <f>'Sch C-5'!F34</f>
        <v>0</v>
      </c>
      <c r="V8" s="119">
        <f>'Sch C-5'!F35</f>
        <v>0</v>
      </c>
      <c r="W8" s="119">
        <f>'Sch C-5'!F36</f>
        <v>0</v>
      </c>
    </row>
    <row r="9" spans="1:26" ht="15" customHeight="1" x14ac:dyDescent="0.2">
      <c r="A9" s="307">
        <v>3</v>
      </c>
      <c r="B9" s="308" t="s">
        <v>823</v>
      </c>
      <c r="C9" s="119">
        <f t="shared" si="0"/>
        <v>0</v>
      </c>
      <c r="D9" s="292"/>
      <c r="E9" s="118"/>
      <c r="F9" s="118"/>
      <c r="G9" s="292"/>
      <c r="H9" s="292"/>
      <c r="I9" s="292"/>
      <c r="J9" s="292"/>
      <c r="K9" s="292"/>
      <c r="L9" s="292"/>
      <c r="M9" s="292"/>
      <c r="N9" s="292"/>
      <c r="O9" s="292"/>
      <c r="P9" s="292"/>
      <c r="Q9" s="292"/>
      <c r="R9" s="292"/>
      <c r="S9" s="292"/>
      <c r="T9" s="118"/>
      <c r="U9" s="118"/>
      <c r="V9" s="118"/>
      <c r="W9" s="118"/>
    </row>
    <row r="10" spans="1:26" ht="15" customHeight="1" x14ac:dyDescent="0.2">
      <c r="A10" s="307">
        <v>4</v>
      </c>
      <c r="B10" s="308" t="s">
        <v>824</v>
      </c>
      <c r="C10" s="119">
        <f t="shared" si="0"/>
        <v>0</v>
      </c>
      <c r="D10" s="292"/>
      <c r="E10" s="292"/>
      <c r="F10" s="292"/>
      <c r="G10" s="292"/>
      <c r="H10" s="292"/>
      <c r="I10" s="292"/>
      <c r="J10" s="292"/>
      <c r="K10" s="292"/>
      <c r="L10" s="292"/>
      <c r="M10" s="292"/>
      <c r="N10" s="292"/>
      <c r="O10" s="292"/>
      <c r="P10" s="292"/>
      <c r="Q10" s="292"/>
      <c r="R10" s="292"/>
      <c r="S10" s="292"/>
      <c r="T10" s="118"/>
      <c r="U10" s="118"/>
      <c r="V10" s="118"/>
      <c r="W10" s="118"/>
    </row>
    <row r="11" spans="1:26" ht="15" customHeight="1" x14ac:dyDescent="0.2">
      <c r="A11" s="307">
        <v>5</v>
      </c>
      <c r="B11" s="308" t="s">
        <v>825</v>
      </c>
      <c r="C11" s="119">
        <f t="shared" si="0"/>
        <v>0</v>
      </c>
      <c r="D11" s="292"/>
      <c r="E11" s="118"/>
      <c r="F11" s="118"/>
      <c r="G11" s="292"/>
      <c r="H11" s="292"/>
      <c r="I11" s="292"/>
      <c r="J11" s="292"/>
      <c r="K11" s="292"/>
      <c r="L11" s="292"/>
      <c r="M11" s="292"/>
      <c r="N11" s="292"/>
      <c r="O11" s="292"/>
      <c r="P11" s="292"/>
      <c r="Q11" s="292"/>
      <c r="R11" s="292"/>
      <c r="S11" s="292"/>
      <c r="T11" s="118"/>
      <c r="U11" s="118"/>
      <c r="V11" s="118"/>
      <c r="W11" s="118"/>
    </row>
    <row r="12" spans="1:26" ht="15" customHeight="1" x14ac:dyDescent="0.2">
      <c r="A12" s="307">
        <v>6</v>
      </c>
      <c r="B12" s="308" t="s">
        <v>688</v>
      </c>
      <c r="C12" s="119">
        <f t="shared" si="0"/>
        <v>0</v>
      </c>
      <c r="D12" s="292"/>
      <c r="E12" s="292"/>
      <c r="F12" s="292"/>
      <c r="G12" s="292"/>
      <c r="H12" s="292"/>
      <c r="I12" s="292"/>
      <c r="J12" s="292"/>
      <c r="K12" s="118"/>
      <c r="L12" s="292"/>
      <c r="M12" s="292"/>
      <c r="N12" s="292"/>
      <c r="O12" s="292"/>
      <c r="P12" s="292"/>
      <c r="Q12" s="292"/>
      <c r="R12" s="292"/>
      <c r="S12" s="292"/>
      <c r="T12" s="118"/>
      <c r="U12" s="118"/>
      <c r="V12" s="118"/>
      <c r="W12" s="118"/>
    </row>
    <row r="13" spans="1:26" ht="15" customHeight="1" x14ac:dyDescent="0.2">
      <c r="A13" s="307">
        <v>7</v>
      </c>
      <c r="B13" s="308" t="s">
        <v>692</v>
      </c>
      <c r="C13" s="119">
        <f t="shared" si="0"/>
        <v>0</v>
      </c>
      <c r="D13" s="292"/>
      <c r="E13" s="292"/>
      <c r="F13" s="292"/>
      <c r="G13" s="292"/>
      <c r="H13" s="292"/>
      <c r="I13" s="292"/>
      <c r="J13" s="292"/>
      <c r="K13" s="292"/>
      <c r="L13" s="292"/>
      <c r="M13" s="292"/>
      <c r="N13" s="118"/>
      <c r="O13" s="292"/>
      <c r="P13" s="292"/>
      <c r="Q13" s="292"/>
      <c r="R13" s="292"/>
      <c r="S13" s="292"/>
      <c r="T13" s="118"/>
      <c r="U13" s="118"/>
      <c r="V13" s="118"/>
      <c r="W13" s="118"/>
    </row>
    <row r="14" spans="1:26" ht="15" customHeight="1" x14ac:dyDescent="0.2">
      <c r="A14" s="307">
        <v>8</v>
      </c>
      <c r="B14" s="309" t="s">
        <v>678</v>
      </c>
      <c r="C14" s="292"/>
      <c r="D14" s="292"/>
      <c r="E14" s="292"/>
      <c r="F14" s="292"/>
      <c r="G14" s="292"/>
      <c r="H14" s="292"/>
      <c r="I14" s="292"/>
      <c r="J14" s="292"/>
      <c r="K14" s="292"/>
      <c r="L14" s="292"/>
      <c r="M14" s="292"/>
      <c r="N14" s="292"/>
      <c r="O14" s="292"/>
      <c r="P14" s="292"/>
      <c r="Q14" s="292"/>
      <c r="R14" s="292"/>
      <c r="S14" s="292"/>
      <c r="T14" s="292"/>
      <c r="U14" s="292"/>
      <c r="V14" s="292"/>
      <c r="W14" s="292"/>
    </row>
    <row r="15" spans="1:26" ht="15" customHeight="1" x14ac:dyDescent="0.2">
      <c r="A15" s="307">
        <v>9</v>
      </c>
      <c r="B15" s="308" t="s">
        <v>826</v>
      </c>
      <c r="C15" s="119">
        <f t="shared" ref="C15:C50" si="1">SUM(D15:W15)</f>
        <v>0</v>
      </c>
      <c r="D15" s="118"/>
      <c r="E15" s="292"/>
      <c r="F15" s="292"/>
      <c r="G15" s="292"/>
      <c r="H15" s="118"/>
      <c r="I15" s="292"/>
      <c r="J15" s="118"/>
      <c r="K15" s="292"/>
      <c r="L15" s="118"/>
      <c r="M15" s="292"/>
      <c r="N15" s="118"/>
      <c r="O15" s="118"/>
      <c r="P15" s="118"/>
      <c r="Q15" s="292"/>
      <c r="R15" s="292"/>
      <c r="S15" s="292"/>
      <c r="T15" s="118"/>
      <c r="U15" s="118"/>
      <c r="V15" s="118"/>
      <c r="W15" s="118"/>
    </row>
    <row r="16" spans="1:26" ht="15" customHeight="1" x14ac:dyDescent="0.2">
      <c r="A16" s="307">
        <v>10</v>
      </c>
      <c r="B16" s="308" t="s">
        <v>827</v>
      </c>
      <c r="C16" s="119">
        <f t="shared" si="1"/>
        <v>0</v>
      </c>
      <c r="D16" s="118"/>
      <c r="E16" s="118"/>
      <c r="F16" s="118"/>
      <c r="G16" s="292"/>
      <c r="H16" s="292"/>
      <c r="I16" s="292"/>
      <c r="J16" s="292"/>
      <c r="K16" s="292"/>
      <c r="L16" s="292"/>
      <c r="M16" s="292"/>
      <c r="N16" s="292"/>
      <c r="O16" s="292"/>
      <c r="P16" s="292"/>
      <c r="Q16" s="292"/>
      <c r="R16" s="292"/>
      <c r="S16" s="292"/>
      <c r="T16" s="292"/>
      <c r="U16" s="292"/>
      <c r="V16" s="292"/>
      <c r="W16" s="292"/>
    </row>
    <row r="17" spans="1:23" ht="15" customHeight="1" x14ac:dyDescent="0.2">
      <c r="A17" s="307">
        <v>11</v>
      </c>
      <c r="B17" s="308" t="s">
        <v>828</v>
      </c>
      <c r="C17" s="119">
        <f t="shared" si="1"/>
        <v>0</v>
      </c>
      <c r="D17" s="292"/>
      <c r="E17" s="118"/>
      <c r="F17" s="118"/>
      <c r="G17" s="292"/>
      <c r="H17" s="292"/>
      <c r="I17" s="292"/>
      <c r="J17" s="292"/>
      <c r="K17" s="292"/>
      <c r="L17" s="292"/>
      <c r="M17" s="292"/>
      <c r="N17" s="292"/>
      <c r="O17" s="292"/>
      <c r="P17" s="292"/>
      <c r="Q17" s="292"/>
      <c r="R17" s="292"/>
      <c r="S17" s="292"/>
      <c r="T17" s="118"/>
      <c r="U17" s="118"/>
      <c r="V17" s="118"/>
      <c r="W17" s="118"/>
    </row>
    <row r="18" spans="1:23" ht="15" customHeight="1" x14ac:dyDescent="0.2">
      <c r="A18" s="307">
        <v>12</v>
      </c>
      <c r="B18" s="308" t="s">
        <v>829</v>
      </c>
      <c r="C18" s="119">
        <f t="shared" si="1"/>
        <v>0</v>
      </c>
      <c r="D18" s="292"/>
      <c r="E18" s="292"/>
      <c r="F18" s="292"/>
      <c r="G18" s="118"/>
      <c r="H18" s="292"/>
      <c r="I18" s="292"/>
      <c r="J18" s="292"/>
      <c r="K18" s="292"/>
      <c r="L18" s="292"/>
      <c r="M18" s="292"/>
      <c r="N18" s="292"/>
      <c r="O18" s="292"/>
      <c r="P18" s="292"/>
      <c r="Q18" s="292"/>
      <c r="R18" s="292"/>
      <c r="S18" s="292"/>
      <c r="T18" s="118"/>
      <c r="U18" s="118"/>
      <c r="V18" s="118"/>
      <c r="W18" s="118"/>
    </row>
    <row r="19" spans="1:23" ht="15" customHeight="1" x14ac:dyDescent="0.2">
      <c r="A19" s="307">
        <v>13</v>
      </c>
      <c r="B19" s="308" t="s">
        <v>830</v>
      </c>
      <c r="C19" s="119">
        <f t="shared" si="1"/>
        <v>0</v>
      </c>
      <c r="D19" s="292"/>
      <c r="E19" s="292"/>
      <c r="F19" s="292"/>
      <c r="G19" s="118"/>
      <c r="H19" s="292"/>
      <c r="I19" s="292"/>
      <c r="J19" s="292"/>
      <c r="K19" s="292"/>
      <c r="L19" s="292"/>
      <c r="M19" s="292"/>
      <c r="N19" s="292"/>
      <c r="O19" s="292"/>
      <c r="P19" s="292"/>
      <c r="Q19" s="292"/>
      <c r="R19" s="292"/>
      <c r="S19" s="292"/>
      <c r="T19" s="118"/>
      <c r="U19" s="118"/>
      <c r="V19" s="118"/>
      <c r="W19" s="118"/>
    </row>
    <row r="20" spans="1:23" ht="15" customHeight="1" x14ac:dyDescent="0.2">
      <c r="A20" s="307">
        <v>14</v>
      </c>
      <c r="B20" s="308" t="s">
        <v>831</v>
      </c>
      <c r="C20" s="119">
        <f t="shared" si="1"/>
        <v>0</v>
      </c>
      <c r="D20" s="118"/>
      <c r="E20" s="118"/>
      <c r="F20" s="118"/>
      <c r="G20" s="292"/>
      <c r="H20" s="118"/>
      <c r="I20" s="118"/>
      <c r="J20" s="118"/>
      <c r="K20" s="118"/>
      <c r="L20" s="118"/>
      <c r="M20" s="292"/>
      <c r="N20" s="118"/>
      <c r="O20" s="118"/>
      <c r="P20" s="118"/>
      <c r="Q20" s="292"/>
      <c r="R20" s="292"/>
      <c r="S20" s="292"/>
      <c r="T20" s="118"/>
      <c r="U20" s="118"/>
      <c r="V20" s="118"/>
      <c r="W20" s="118"/>
    </row>
    <row r="21" spans="1:23" ht="15" customHeight="1" x14ac:dyDescent="0.2">
      <c r="A21" s="307">
        <v>15</v>
      </c>
      <c r="B21" s="308" t="s">
        <v>832</v>
      </c>
      <c r="C21" s="119">
        <f t="shared" si="1"/>
        <v>0</v>
      </c>
      <c r="D21" s="292"/>
      <c r="E21" s="292"/>
      <c r="F21" s="292"/>
      <c r="G21" s="292"/>
      <c r="H21" s="118"/>
      <c r="I21" s="292"/>
      <c r="J21" s="292"/>
      <c r="K21" s="292"/>
      <c r="L21" s="292"/>
      <c r="M21" s="292"/>
      <c r="N21" s="292"/>
      <c r="O21" s="292"/>
      <c r="P21" s="292"/>
      <c r="Q21" s="292"/>
      <c r="R21" s="292"/>
      <c r="S21" s="292"/>
      <c r="T21" s="118"/>
      <c r="U21" s="118"/>
      <c r="V21" s="118"/>
      <c r="W21" s="118"/>
    </row>
    <row r="22" spans="1:23" ht="15" customHeight="1" x14ac:dyDescent="0.2">
      <c r="A22" s="307">
        <v>16</v>
      </c>
      <c r="B22" s="308" t="s">
        <v>833</v>
      </c>
      <c r="C22" s="119">
        <f t="shared" si="1"/>
        <v>0</v>
      </c>
      <c r="D22" s="292"/>
      <c r="E22" s="292"/>
      <c r="F22" s="292"/>
      <c r="G22" s="292"/>
      <c r="H22" s="292"/>
      <c r="I22" s="292"/>
      <c r="J22" s="292"/>
      <c r="K22" s="118"/>
      <c r="L22" s="292"/>
      <c r="M22" s="292"/>
      <c r="N22" s="292"/>
      <c r="O22" s="292"/>
      <c r="P22" s="292"/>
      <c r="Q22" s="292"/>
      <c r="R22" s="292"/>
      <c r="S22" s="292"/>
      <c r="T22" s="118"/>
      <c r="U22" s="118"/>
      <c r="V22" s="118"/>
      <c r="W22" s="118"/>
    </row>
    <row r="23" spans="1:23" ht="15" customHeight="1" x14ac:dyDescent="0.2">
      <c r="A23" s="307">
        <v>17</v>
      </c>
      <c r="B23" s="308" t="s">
        <v>834</v>
      </c>
      <c r="C23" s="119">
        <f t="shared" si="1"/>
        <v>0</v>
      </c>
      <c r="D23" s="292"/>
      <c r="E23" s="292"/>
      <c r="F23" s="292"/>
      <c r="G23" s="292"/>
      <c r="H23" s="292"/>
      <c r="I23" s="292"/>
      <c r="J23" s="292"/>
      <c r="K23" s="118"/>
      <c r="L23" s="292"/>
      <c r="M23" s="292"/>
      <c r="N23" s="292"/>
      <c r="O23" s="292"/>
      <c r="P23" s="292"/>
      <c r="Q23" s="292"/>
      <c r="R23" s="292"/>
      <c r="S23" s="292"/>
      <c r="T23" s="118"/>
      <c r="U23" s="118"/>
      <c r="V23" s="118"/>
      <c r="W23" s="118"/>
    </row>
    <row r="24" spans="1:23" ht="15" customHeight="1" x14ac:dyDescent="0.2">
      <c r="A24" s="307">
        <v>18</v>
      </c>
      <c r="B24" s="308" t="s">
        <v>835</v>
      </c>
      <c r="C24" s="119">
        <f t="shared" si="1"/>
        <v>0</v>
      </c>
      <c r="D24" s="292"/>
      <c r="E24" s="292"/>
      <c r="F24" s="292"/>
      <c r="G24" s="292"/>
      <c r="H24" s="292"/>
      <c r="I24" s="292"/>
      <c r="J24" s="292"/>
      <c r="K24" s="118"/>
      <c r="L24" s="292"/>
      <c r="M24" s="292"/>
      <c r="N24" s="292"/>
      <c r="O24" s="292"/>
      <c r="P24" s="292"/>
      <c r="Q24" s="292"/>
      <c r="R24" s="292"/>
      <c r="S24" s="292"/>
      <c r="T24" s="118"/>
      <c r="U24" s="118"/>
      <c r="V24" s="118"/>
      <c r="W24" s="118"/>
    </row>
    <row r="25" spans="1:23" ht="15" customHeight="1" x14ac:dyDescent="0.2">
      <c r="A25" s="307">
        <v>19</v>
      </c>
      <c r="B25" s="308" t="s">
        <v>836</v>
      </c>
      <c r="C25" s="119">
        <f t="shared" si="1"/>
        <v>0</v>
      </c>
      <c r="D25" s="292"/>
      <c r="E25" s="292"/>
      <c r="F25" s="292"/>
      <c r="G25" s="292"/>
      <c r="H25" s="292"/>
      <c r="I25" s="292"/>
      <c r="J25" s="292"/>
      <c r="K25" s="118"/>
      <c r="L25" s="292"/>
      <c r="M25" s="292"/>
      <c r="N25" s="292"/>
      <c r="O25" s="292"/>
      <c r="P25" s="292"/>
      <c r="Q25" s="292"/>
      <c r="R25" s="292"/>
      <c r="S25" s="292"/>
      <c r="T25" s="118"/>
      <c r="U25" s="118"/>
      <c r="V25" s="118"/>
      <c r="W25" s="118"/>
    </row>
    <row r="26" spans="1:23" ht="15" customHeight="1" x14ac:dyDescent="0.2">
      <c r="A26" s="307">
        <v>20</v>
      </c>
      <c r="B26" s="308" t="s">
        <v>837</v>
      </c>
      <c r="C26" s="119">
        <f t="shared" si="1"/>
        <v>0</v>
      </c>
      <c r="D26" s="292"/>
      <c r="E26" s="292"/>
      <c r="F26" s="292"/>
      <c r="G26" s="292"/>
      <c r="H26" s="292"/>
      <c r="I26" s="292"/>
      <c r="J26" s="292"/>
      <c r="K26" s="118"/>
      <c r="L26" s="292"/>
      <c r="M26" s="292"/>
      <c r="N26" s="292"/>
      <c r="O26" s="292"/>
      <c r="P26" s="292"/>
      <c r="Q26" s="292"/>
      <c r="R26" s="292"/>
      <c r="S26" s="292"/>
      <c r="T26" s="118"/>
      <c r="U26" s="118"/>
      <c r="V26" s="118"/>
      <c r="W26" s="118"/>
    </row>
    <row r="27" spans="1:23" ht="15" customHeight="1" x14ac:dyDescent="0.2">
      <c r="A27" s="307">
        <v>21</v>
      </c>
      <c r="B27" s="308" t="s">
        <v>838</v>
      </c>
      <c r="C27" s="119">
        <f t="shared" si="1"/>
        <v>0</v>
      </c>
      <c r="D27" s="292"/>
      <c r="E27" s="292"/>
      <c r="F27" s="292"/>
      <c r="G27" s="292"/>
      <c r="H27" s="292"/>
      <c r="I27" s="292"/>
      <c r="J27" s="292"/>
      <c r="K27" s="118"/>
      <c r="L27" s="292"/>
      <c r="M27" s="292"/>
      <c r="N27" s="292"/>
      <c r="O27" s="292"/>
      <c r="P27" s="292"/>
      <c r="Q27" s="292"/>
      <c r="R27" s="292"/>
      <c r="S27" s="292"/>
      <c r="T27" s="118"/>
      <c r="U27" s="118"/>
      <c r="V27" s="118"/>
      <c r="W27" s="118"/>
    </row>
    <row r="28" spans="1:23" ht="15" customHeight="1" x14ac:dyDescent="0.2">
      <c r="A28" s="307">
        <v>22</v>
      </c>
      <c r="B28" s="308" t="s">
        <v>839</v>
      </c>
      <c r="C28" s="119">
        <f t="shared" si="1"/>
        <v>0</v>
      </c>
      <c r="D28" s="292"/>
      <c r="E28" s="292"/>
      <c r="F28" s="292"/>
      <c r="G28" s="292"/>
      <c r="H28" s="292"/>
      <c r="I28" s="292"/>
      <c r="J28" s="292"/>
      <c r="K28" s="118"/>
      <c r="L28" s="292"/>
      <c r="M28" s="292"/>
      <c r="N28" s="292"/>
      <c r="O28" s="292"/>
      <c r="P28" s="292"/>
      <c r="Q28" s="292"/>
      <c r="R28" s="292"/>
      <c r="S28" s="292"/>
      <c r="T28" s="118"/>
      <c r="U28" s="118"/>
      <c r="V28" s="118"/>
      <c r="W28" s="118"/>
    </row>
    <row r="29" spans="1:23" ht="15" customHeight="1" x14ac:dyDescent="0.2">
      <c r="A29" s="307">
        <v>23</v>
      </c>
      <c r="B29" s="308" t="s">
        <v>840</v>
      </c>
      <c r="C29" s="119">
        <f t="shared" si="1"/>
        <v>0</v>
      </c>
      <c r="D29" s="292"/>
      <c r="E29" s="292"/>
      <c r="F29" s="292"/>
      <c r="G29" s="292"/>
      <c r="H29" s="292"/>
      <c r="I29" s="292"/>
      <c r="J29" s="292"/>
      <c r="K29" s="118"/>
      <c r="L29" s="292"/>
      <c r="M29" s="292"/>
      <c r="N29" s="292"/>
      <c r="O29" s="292"/>
      <c r="P29" s="292"/>
      <c r="Q29" s="292"/>
      <c r="R29" s="292"/>
      <c r="S29" s="292"/>
      <c r="T29" s="118"/>
      <c r="U29" s="118"/>
      <c r="V29" s="118"/>
      <c r="W29" s="118"/>
    </row>
    <row r="30" spans="1:23" ht="15" customHeight="1" x14ac:dyDescent="0.2">
      <c r="A30" s="307">
        <v>24</v>
      </c>
      <c r="B30" s="308" t="s">
        <v>841</v>
      </c>
      <c r="C30" s="119">
        <f t="shared" si="1"/>
        <v>0</v>
      </c>
      <c r="D30" s="292"/>
      <c r="E30" s="292"/>
      <c r="F30" s="292"/>
      <c r="G30" s="292"/>
      <c r="H30" s="292"/>
      <c r="I30" s="292"/>
      <c r="J30" s="292"/>
      <c r="K30" s="118"/>
      <c r="L30" s="292"/>
      <c r="M30" s="292"/>
      <c r="N30" s="292"/>
      <c r="O30" s="292"/>
      <c r="P30" s="292"/>
      <c r="Q30" s="292"/>
      <c r="R30" s="292"/>
      <c r="S30" s="292"/>
      <c r="T30" s="118"/>
      <c r="U30" s="118"/>
      <c r="V30" s="118"/>
      <c r="W30" s="118"/>
    </row>
    <row r="31" spans="1:23" ht="15" customHeight="1" x14ac:dyDescent="0.2">
      <c r="A31" s="307">
        <v>25</v>
      </c>
      <c r="B31" s="308" t="s">
        <v>842</v>
      </c>
      <c r="C31" s="119">
        <f t="shared" si="1"/>
        <v>0</v>
      </c>
      <c r="D31" s="292"/>
      <c r="E31" s="292"/>
      <c r="F31" s="292"/>
      <c r="G31" s="292"/>
      <c r="H31" s="292"/>
      <c r="I31" s="292"/>
      <c r="J31" s="292"/>
      <c r="K31" s="118"/>
      <c r="L31" s="292"/>
      <c r="M31" s="292"/>
      <c r="N31" s="292"/>
      <c r="O31" s="292"/>
      <c r="P31" s="292"/>
      <c r="Q31" s="292"/>
      <c r="R31" s="292"/>
      <c r="S31" s="292"/>
      <c r="T31" s="118"/>
      <c r="U31" s="118"/>
      <c r="V31" s="118"/>
      <c r="W31" s="118"/>
    </row>
    <row r="32" spans="1:23" ht="15" customHeight="1" x14ac:dyDescent="0.2">
      <c r="A32" s="307">
        <v>26</v>
      </c>
      <c r="B32" s="308" t="s">
        <v>843</v>
      </c>
      <c r="C32" s="119">
        <f t="shared" si="1"/>
        <v>0</v>
      </c>
      <c r="D32" s="292"/>
      <c r="E32" s="292"/>
      <c r="F32" s="292"/>
      <c r="G32" s="292"/>
      <c r="H32" s="292"/>
      <c r="I32" s="292"/>
      <c r="J32" s="292"/>
      <c r="K32" s="118"/>
      <c r="L32" s="292"/>
      <c r="M32" s="292"/>
      <c r="N32" s="292"/>
      <c r="O32" s="292"/>
      <c r="P32" s="292"/>
      <c r="Q32" s="292"/>
      <c r="R32" s="292"/>
      <c r="S32" s="292"/>
      <c r="T32" s="118"/>
      <c r="U32" s="118"/>
      <c r="V32" s="118"/>
      <c r="W32" s="118"/>
    </row>
    <row r="33" spans="1:23" ht="15" customHeight="1" x14ac:dyDescent="0.2">
      <c r="A33" s="307">
        <v>27</v>
      </c>
      <c r="B33" s="308" t="s">
        <v>844</v>
      </c>
      <c r="C33" s="119">
        <f t="shared" si="1"/>
        <v>0</v>
      </c>
      <c r="D33" s="292"/>
      <c r="E33" s="292"/>
      <c r="F33" s="292"/>
      <c r="G33" s="292"/>
      <c r="H33" s="292"/>
      <c r="I33" s="292"/>
      <c r="J33" s="292"/>
      <c r="K33" s="118"/>
      <c r="L33" s="292"/>
      <c r="M33" s="292"/>
      <c r="N33" s="292"/>
      <c r="O33" s="292"/>
      <c r="P33" s="292"/>
      <c r="Q33" s="292"/>
      <c r="R33" s="292"/>
      <c r="S33" s="292"/>
      <c r="T33" s="118"/>
      <c r="U33" s="118"/>
      <c r="V33" s="118"/>
      <c r="W33" s="118"/>
    </row>
    <row r="34" spans="1:23" ht="15" customHeight="1" x14ac:dyDescent="0.2">
      <c r="A34" s="307">
        <v>28</v>
      </c>
      <c r="B34" s="308" t="s">
        <v>845</v>
      </c>
      <c r="C34" s="119">
        <f t="shared" si="1"/>
        <v>0</v>
      </c>
      <c r="D34" s="292"/>
      <c r="E34" s="292"/>
      <c r="F34" s="292"/>
      <c r="G34" s="292"/>
      <c r="H34" s="292"/>
      <c r="I34" s="292"/>
      <c r="J34" s="292"/>
      <c r="K34" s="118"/>
      <c r="L34" s="292"/>
      <c r="M34" s="292"/>
      <c r="N34" s="292"/>
      <c r="O34" s="292"/>
      <c r="P34" s="292"/>
      <c r="Q34" s="292"/>
      <c r="R34" s="292"/>
      <c r="S34" s="292"/>
      <c r="T34" s="118"/>
      <c r="U34" s="118"/>
      <c r="V34" s="118"/>
      <c r="W34" s="118"/>
    </row>
    <row r="35" spans="1:23" ht="15" customHeight="1" x14ac:dyDescent="0.2">
      <c r="A35" s="307">
        <v>29</v>
      </c>
      <c r="B35" s="308" t="s">
        <v>846</v>
      </c>
      <c r="C35" s="119">
        <f t="shared" si="1"/>
        <v>0</v>
      </c>
      <c r="D35" s="292"/>
      <c r="E35" s="292"/>
      <c r="F35" s="292"/>
      <c r="G35" s="292"/>
      <c r="H35" s="292"/>
      <c r="I35" s="292"/>
      <c r="J35" s="292"/>
      <c r="K35" s="118"/>
      <c r="L35" s="292"/>
      <c r="M35" s="292"/>
      <c r="N35" s="292"/>
      <c r="O35" s="292"/>
      <c r="P35" s="292"/>
      <c r="Q35" s="292"/>
      <c r="R35" s="292"/>
      <c r="S35" s="292"/>
      <c r="T35" s="118"/>
      <c r="U35" s="118"/>
      <c r="V35" s="118"/>
      <c r="W35" s="118"/>
    </row>
    <row r="36" spans="1:23" ht="15" customHeight="1" x14ac:dyDescent="0.2">
      <c r="A36" s="307">
        <v>30</v>
      </c>
      <c r="B36" s="308" t="s">
        <v>847</v>
      </c>
      <c r="C36" s="119">
        <f t="shared" si="1"/>
        <v>0</v>
      </c>
      <c r="D36" s="292"/>
      <c r="E36" s="292"/>
      <c r="F36" s="292"/>
      <c r="G36" s="292"/>
      <c r="H36" s="292"/>
      <c r="I36" s="292"/>
      <c r="J36" s="292"/>
      <c r="K36" s="118"/>
      <c r="L36" s="292"/>
      <c r="M36" s="292"/>
      <c r="N36" s="292"/>
      <c r="O36" s="292"/>
      <c r="P36" s="292"/>
      <c r="Q36" s="292"/>
      <c r="R36" s="292"/>
      <c r="S36" s="292"/>
      <c r="T36" s="118"/>
      <c r="U36" s="118"/>
      <c r="V36" s="118"/>
      <c r="W36" s="118"/>
    </row>
    <row r="37" spans="1:23" ht="15" customHeight="1" x14ac:dyDescent="0.2">
      <c r="A37" s="307">
        <v>31</v>
      </c>
      <c r="B37" s="308" t="s">
        <v>848</v>
      </c>
      <c r="C37" s="119">
        <f t="shared" si="1"/>
        <v>0</v>
      </c>
      <c r="D37" s="292"/>
      <c r="E37" s="292"/>
      <c r="F37" s="292"/>
      <c r="G37" s="292"/>
      <c r="H37" s="292"/>
      <c r="I37" s="292"/>
      <c r="J37" s="292"/>
      <c r="K37" s="118"/>
      <c r="L37" s="292"/>
      <c r="M37" s="292"/>
      <c r="N37" s="292"/>
      <c r="O37" s="292"/>
      <c r="P37" s="292"/>
      <c r="Q37" s="118"/>
      <c r="R37" s="292"/>
      <c r="S37" s="292"/>
      <c r="T37" s="118"/>
      <c r="U37" s="118"/>
      <c r="V37" s="118"/>
      <c r="W37" s="118"/>
    </row>
    <row r="38" spans="1:23" ht="15" customHeight="1" x14ac:dyDescent="0.2">
      <c r="A38" s="307">
        <v>32</v>
      </c>
      <c r="B38" s="308" t="s">
        <v>849</v>
      </c>
      <c r="C38" s="119">
        <f t="shared" si="1"/>
        <v>0</v>
      </c>
      <c r="D38" s="118"/>
      <c r="E38" s="118"/>
      <c r="F38" s="118"/>
      <c r="G38" s="292"/>
      <c r="H38" s="118"/>
      <c r="I38" s="118"/>
      <c r="J38" s="118"/>
      <c r="K38" s="118"/>
      <c r="L38" s="118"/>
      <c r="M38" s="118"/>
      <c r="N38" s="118"/>
      <c r="O38" s="118"/>
      <c r="P38" s="118"/>
      <c r="Q38" s="292"/>
      <c r="R38" s="292"/>
      <c r="S38" s="292"/>
      <c r="T38" s="118"/>
      <c r="U38" s="118"/>
      <c r="V38" s="118"/>
      <c r="W38" s="118"/>
    </row>
    <row r="39" spans="1:23" ht="15" customHeight="1" x14ac:dyDescent="0.2">
      <c r="A39" s="307">
        <v>33</v>
      </c>
      <c r="B39" s="308" t="s">
        <v>850</v>
      </c>
      <c r="C39" s="119">
        <f t="shared" si="1"/>
        <v>0</v>
      </c>
      <c r="D39" s="292"/>
      <c r="E39" s="292"/>
      <c r="F39" s="292"/>
      <c r="G39" s="292"/>
      <c r="H39" s="292"/>
      <c r="I39" s="292"/>
      <c r="J39" s="292"/>
      <c r="K39" s="292"/>
      <c r="L39" s="292"/>
      <c r="M39" s="292"/>
      <c r="N39" s="118"/>
      <c r="O39" s="292"/>
      <c r="P39" s="292"/>
      <c r="Q39" s="292"/>
      <c r="R39" s="292"/>
      <c r="S39" s="292"/>
      <c r="T39" s="118"/>
      <c r="U39" s="118"/>
      <c r="V39" s="118"/>
      <c r="W39" s="118"/>
    </row>
    <row r="40" spans="1:23" ht="15" customHeight="1" x14ac:dyDescent="0.2">
      <c r="A40" s="307">
        <v>34</v>
      </c>
      <c r="B40" s="308" t="s">
        <v>53</v>
      </c>
      <c r="C40" s="119">
        <f t="shared" si="1"/>
        <v>0</v>
      </c>
      <c r="D40" s="292"/>
      <c r="E40" s="292"/>
      <c r="F40" s="292"/>
      <c r="G40" s="292"/>
      <c r="H40" s="292"/>
      <c r="I40" s="292"/>
      <c r="J40" s="292"/>
      <c r="K40" s="292"/>
      <c r="L40" s="292"/>
      <c r="M40" s="292"/>
      <c r="N40" s="292"/>
      <c r="O40" s="292"/>
      <c r="P40" s="292"/>
      <c r="Q40" s="292"/>
      <c r="R40" s="118"/>
      <c r="S40" s="292"/>
      <c r="T40" s="118"/>
      <c r="U40" s="118"/>
      <c r="V40" s="118"/>
      <c r="W40" s="118"/>
    </row>
    <row r="41" spans="1:23" ht="15" customHeight="1" x14ac:dyDescent="0.2">
      <c r="A41" s="307">
        <v>35</v>
      </c>
      <c r="B41" s="308" t="s">
        <v>740</v>
      </c>
      <c r="C41" s="119">
        <f t="shared" si="1"/>
        <v>0</v>
      </c>
      <c r="D41" s="292"/>
      <c r="E41" s="292"/>
      <c r="F41" s="292"/>
      <c r="G41" s="292"/>
      <c r="H41" s="292"/>
      <c r="I41" s="292"/>
      <c r="J41" s="292"/>
      <c r="K41" s="118"/>
      <c r="L41" s="292"/>
      <c r="M41" s="292"/>
      <c r="N41" s="292"/>
      <c r="O41" s="292"/>
      <c r="P41" s="292"/>
      <c r="Q41" s="292"/>
      <c r="R41" s="118"/>
      <c r="S41" s="292"/>
      <c r="T41" s="118"/>
      <c r="U41" s="118"/>
      <c r="V41" s="118"/>
      <c r="W41" s="118"/>
    </row>
    <row r="42" spans="1:23" ht="15" customHeight="1" x14ac:dyDescent="0.2">
      <c r="A42" s="307">
        <v>36</v>
      </c>
      <c r="B42" s="308" t="s">
        <v>742</v>
      </c>
      <c r="C42" s="119">
        <f t="shared" si="1"/>
        <v>0</v>
      </c>
      <c r="D42" s="292"/>
      <c r="E42" s="292"/>
      <c r="F42" s="292"/>
      <c r="G42" s="292"/>
      <c r="H42" s="292"/>
      <c r="I42" s="292"/>
      <c r="J42" s="292"/>
      <c r="K42" s="292"/>
      <c r="L42" s="292"/>
      <c r="M42" s="292"/>
      <c r="N42" s="292"/>
      <c r="O42" s="292"/>
      <c r="P42" s="292"/>
      <c r="Q42" s="292"/>
      <c r="R42" s="118"/>
      <c r="S42" s="292"/>
      <c r="T42" s="118"/>
      <c r="U42" s="118"/>
      <c r="V42" s="118"/>
      <c r="W42" s="118"/>
    </row>
    <row r="43" spans="1:23" ht="15" customHeight="1" x14ac:dyDescent="0.2">
      <c r="A43" s="307">
        <v>37</v>
      </c>
      <c r="B43" s="308" t="s">
        <v>851</v>
      </c>
      <c r="C43" s="119">
        <f t="shared" si="1"/>
        <v>0</v>
      </c>
      <c r="D43" s="292"/>
      <c r="E43" s="292"/>
      <c r="F43" s="292"/>
      <c r="G43" s="292"/>
      <c r="H43" s="292"/>
      <c r="I43" s="292"/>
      <c r="J43" s="292"/>
      <c r="K43" s="292"/>
      <c r="L43" s="292"/>
      <c r="M43" s="292"/>
      <c r="N43" s="292"/>
      <c r="O43" s="292"/>
      <c r="P43" s="292"/>
      <c r="Q43" s="292"/>
      <c r="R43" s="118"/>
      <c r="S43" s="292"/>
      <c r="T43" s="118"/>
      <c r="U43" s="118"/>
      <c r="V43" s="118"/>
      <c r="W43" s="118"/>
    </row>
    <row r="44" spans="1:23" ht="15" customHeight="1" x14ac:dyDescent="0.2">
      <c r="A44" s="307">
        <v>38</v>
      </c>
      <c r="B44" s="308" t="s">
        <v>743</v>
      </c>
      <c r="C44" s="119">
        <f t="shared" si="1"/>
        <v>0</v>
      </c>
      <c r="D44" s="292"/>
      <c r="E44" s="292"/>
      <c r="F44" s="292"/>
      <c r="G44" s="292"/>
      <c r="H44" s="292"/>
      <c r="I44" s="292"/>
      <c r="J44" s="292"/>
      <c r="K44" s="292"/>
      <c r="L44" s="292"/>
      <c r="M44" s="292"/>
      <c r="N44" s="292"/>
      <c r="O44" s="292"/>
      <c r="P44" s="292"/>
      <c r="Q44" s="292"/>
      <c r="R44" s="118"/>
      <c r="S44" s="292"/>
      <c r="T44" s="292"/>
      <c r="U44" s="292"/>
      <c r="V44" s="292"/>
      <c r="W44" s="292"/>
    </row>
    <row r="45" spans="1:23" ht="15" customHeight="1" x14ac:dyDescent="0.2">
      <c r="A45" s="307">
        <v>39</v>
      </c>
      <c r="B45" s="308" t="s">
        <v>852</v>
      </c>
      <c r="C45" s="119">
        <f t="shared" si="1"/>
        <v>0</v>
      </c>
      <c r="D45" s="292"/>
      <c r="E45" s="292"/>
      <c r="F45" s="292"/>
      <c r="G45" s="292"/>
      <c r="H45" s="292"/>
      <c r="I45" s="292"/>
      <c r="J45" s="292"/>
      <c r="K45" s="292"/>
      <c r="L45" s="292"/>
      <c r="M45" s="292"/>
      <c r="N45" s="292"/>
      <c r="O45" s="292"/>
      <c r="P45" s="292"/>
      <c r="Q45" s="292"/>
      <c r="R45" s="292"/>
      <c r="S45" s="118"/>
      <c r="T45" s="118"/>
      <c r="U45" s="118"/>
      <c r="V45" s="118"/>
      <c r="W45" s="118"/>
    </row>
    <row r="46" spans="1:23" ht="15" customHeight="1" x14ac:dyDescent="0.2">
      <c r="A46" s="307">
        <v>40</v>
      </c>
      <c r="B46" s="308" t="s">
        <v>61</v>
      </c>
      <c r="C46" s="119">
        <f t="shared" si="1"/>
        <v>0</v>
      </c>
      <c r="D46" s="292"/>
      <c r="E46" s="292"/>
      <c r="F46" s="292"/>
      <c r="G46" s="292"/>
      <c r="H46" s="292"/>
      <c r="I46" s="292"/>
      <c r="J46" s="292"/>
      <c r="K46" s="292"/>
      <c r="L46" s="292"/>
      <c r="M46" s="292"/>
      <c r="N46" s="292"/>
      <c r="O46" s="292"/>
      <c r="P46" s="292"/>
      <c r="Q46" s="292"/>
      <c r="R46" s="292"/>
      <c r="S46" s="118"/>
      <c r="T46" s="118"/>
      <c r="U46" s="118"/>
      <c r="V46" s="118"/>
      <c r="W46" s="118"/>
    </row>
    <row r="47" spans="1:23" ht="15" customHeight="1" x14ac:dyDescent="0.2">
      <c r="A47" s="307">
        <v>41</v>
      </c>
      <c r="B47" s="308" t="s">
        <v>853</v>
      </c>
      <c r="C47" s="119">
        <f t="shared" si="1"/>
        <v>0</v>
      </c>
      <c r="D47" s="292"/>
      <c r="E47" s="292"/>
      <c r="F47" s="292"/>
      <c r="G47" s="292"/>
      <c r="H47" s="292"/>
      <c r="I47" s="292"/>
      <c r="J47" s="292"/>
      <c r="K47" s="292"/>
      <c r="L47" s="292"/>
      <c r="M47" s="292"/>
      <c r="N47" s="292"/>
      <c r="O47" s="292"/>
      <c r="P47" s="292"/>
      <c r="Q47" s="292"/>
      <c r="R47" s="292"/>
      <c r="S47" s="118"/>
      <c r="T47" s="118"/>
      <c r="U47" s="118"/>
      <c r="V47" s="118"/>
      <c r="W47" s="118"/>
    </row>
    <row r="48" spans="1:23" ht="15" customHeight="1" x14ac:dyDescent="0.2">
      <c r="A48" s="34">
        <v>42</v>
      </c>
      <c r="B48" s="308" t="s">
        <v>65</v>
      </c>
      <c r="C48" s="119">
        <f t="shared" si="1"/>
        <v>0</v>
      </c>
      <c r="D48" s="292"/>
      <c r="E48" s="292"/>
      <c r="F48" s="292"/>
      <c r="G48" s="292"/>
      <c r="H48" s="292"/>
      <c r="I48" s="292"/>
      <c r="J48" s="292"/>
      <c r="K48" s="292"/>
      <c r="L48" s="292"/>
      <c r="M48" s="292"/>
      <c r="N48" s="292"/>
      <c r="O48" s="292"/>
      <c r="P48" s="292"/>
      <c r="Q48" s="292"/>
      <c r="R48" s="292"/>
      <c r="S48" s="118"/>
      <c r="T48" s="292"/>
      <c r="U48" s="292"/>
      <c r="V48" s="292"/>
      <c r="W48" s="292"/>
    </row>
    <row r="49" spans="1:23" ht="15" customHeight="1" x14ac:dyDescent="0.2">
      <c r="A49" s="56">
        <v>43</v>
      </c>
      <c r="B49" s="308" t="s">
        <v>854</v>
      </c>
      <c r="C49" s="119">
        <f t="shared" si="1"/>
        <v>0</v>
      </c>
      <c r="D49" s="292"/>
      <c r="E49" s="292"/>
      <c r="F49" s="292"/>
      <c r="G49" s="292"/>
      <c r="H49" s="292"/>
      <c r="I49" s="292"/>
      <c r="J49" s="292"/>
      <c r="K49" s="292"/>
      <c r="L49" s="292"/>
      <c r="M49" s="292"/>
      <c r="N49" s="118"/>
      <c r="O49" s="292"/>
      <c r="P49" s="292"/>
      <c r="Q49" s="292"/>
      <c r="R49" s="292"/>
      <c r="S49" s="292"/>
      <c r="T49" s="118"/>
      <c r="U49" s="118"/>
      <c r="V49" s="118"/>
      <c r="W49" s="118"/>
    </row>
    <row r="50" spans="1:23" ht="15" customHeight="1" x14ac:dyDescent="0.2">
      <c r="A50" s="56">
        <v>44</v>
      </c>
      <c r="B50" s="310" t="s">
        <v>855</v>
      </c>
      <c r="C50" s="119">
        <f t="shared" si="1"/>
        <v>0</v>
      </c>
      <c r="D50" s="119">
        <f>SUM(D15:D49)</f>
        <v>0</v>
      </c>
      <c r="E50" s="119">
        <f>SUM(E15:E49)</f>
        <v>0</v>
      </c>
      <c r="F50" s="119">
        <f>SUM(F15:F49)</f>
        <v>0</v>
      </c>
      <c r="G50" s="119">
        <f>SUM(G15:G49)</f>
        <v>0</v>
      </c>
      <c r="H50" s="119">
        <f>SUM(H15:H49)</f>
        <v>0</v>
      </c>
      <c r="I50" s="119">
        <f t="shared" ref="I50:Q50" si="2">SUM(I15:I49)</f>
        <v>0</v>
      </c>
      <c r="J50" s="119">
        <f t="shared" si="2"/>
        <v>0</v>
      </c>
      <c r="K50" s="119">
        <f t="shared" si="2"/>
        <v>0</v>
      </c>
      <c r="L50" s="119">
        <f t="shared" si="2"/>
        <v>0</v>
      </c>
      <c r="M50" s="119">
        <f t="shared" si="2"/>
        <v>0</v>
      </c>
      <c r="N50" s="119">
        <f t="shared" si="2"/>
        <v>0</v>
      </c>
      <c r="O50" s="119">
        <f t="shared" si="2"/>
        <v>0</v>
      </c>
      <c r="P50" s="119">
        <f t="shared" si="2"/>
        <v>0</v>
      </c>
      <c r="Q50" s="119">
        <f t="shared" si="2"/>
        <v>0</v>
      </c>
      <c r="R50" s="292"/>
      <c r="S50" s="292"/>
      <c r="T50" s="119">
        <f t="shared" ref="T50:W50" si="3">SUM(T15:T49)</f>
        <v>0</v>
      </c>
      <c r="U50" s="119">
        <f t="shared" si="3"/>
        <v>0</v>
      </c>
      <c r="V50" s="119">
        <f t="shared" si="3"/>
        <v>0</v>
      </c>
      <c r="W50" s="119">
        <f t="shared" si="3"/>
        <v>0</v>
      </c>
    </row>
    <row r="51" spans="1:23" ht="15" customHeight="1" thickBot="1" x14ac:dyDescent="0.25">
      <c r="A51" s="56">
        <v>45</v>
      </c>
      <c r="B51" s="311" t="s">
        <v>479</v>
      </c>
      <c r="C51" s="312">
        <f t="shared" ref="C51" si="4">SUM(C7:C49)</f>
        <v>0</v>
      </c>
      <c r="D51" s="312">
        <f>SUM(D7:D49)</f>
        <v>0</v>
      </c>
      <c r="E51" s="312">
        <f t="shared" ref="E51:Q51" si="5">SUM(E7:E49)</f>
        <v>0</v>
      </c>
      <c r="F51" s="312">
        <f t="shared" si="5"/>
        <v>0</v>
      </c>
      <c r="G51" s="312">
        <f t="shared" si="5"/>
        <v>0</v>
      </c>
      <c r="H51" s="312">
        <f t="shared" si="5"/>
        <v>0</v>
      </c>
      <c r="I51" s="312">
        <f t="shared" si="5"/>
        <v>0</v>
      </c>
      <c r="J51" s="312">
        <f t="shared" si="5"/>
        <v>0</v>
      </c>
      <c r="K51" s="312">
        <f t="shared" si="5"/>
        <v>0</v>
      </c>
      <c r="L51" s="312">
        <f t="shared" si="5"/>
        <v>0</v>
      </c>
      <c r="M51" s="312">
        <f t="shared" si="5"/>
        <v>0</v>
      </c>
      <c r="N51" s="312">
        <f t="shared" si="5"/>
        <v>0</v>
      </c>
      <c r="O51" s="312">
        <f t="shared" si="5"/>
        <v>0</v>
      </c>
      <c r="P51" s="312">
        <f t="shared" si="5"/>
        <v>0</v>
      </c>
      <c r="Q51" s="312">
        <f t="shared" si="5"/>
        <v>0</v>
      </c>
      <c r="R51" s="312">
        <f>SUM(R40:R44)</f>
        <v>0</v>
      </c>
      <c r="S51" s="312">
        <f>SUM(S45:S48)</f>
        <v>0</v>
      </c>
      <c r="T51" s="312">
        <f>SUM(T7:T49)</f>
        <v>0</v>
      </c>
      <c r="U51" s="312">
        <f t="shared" ref="U51:W51" si="6">SUM(U7:U49)</f>
        <v>0</v>
      </c>
      <c r="V51" s="312">
        <f t="shared" si="6"/>
        <v>0</v>
      </c>
      <c r="W51" s="312">
        <f t="shared" si="6"/>
        <v>0</v>
      </c>
    </row>
    <row r="52" spans="1:23" ht="15.75" thickTop="1" x14ac:dyDescent="0.2"/>
  </sheetData>
  <sheetProtection algorithmName="SHA-512" hashValue="RMEFs2dgyu6BhF0cdZBsVusVqf1pMiLBzhaJOgJtYEylTg5HachxT/gOJi3p8dCP1z3zW2eE8lLMV9oxWBJVJQ==" saltValue="gV7gGz5QMlozopcM1bcG7g==" spinCount="100000" sheet="1" objects="1" scenarios="1"/>
  <printOptions horizontalCentered="1"/>
  <pageMargins left="0.5" right="0.5" top="1" bottom="0.5" header="0.5" footer="0.25"/>
  <pageSetup scale="63" fitToWidth="2" orientation="landscape" r:id="rId1"/>
  <colBreaks count="3" manualBreakCount="3">
    <brk id="8" max="53" man="1"/>
    <brk id="13" max="53" man="1"/>
    <brk id="19" max="53"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40CE2-0C8A-4D38-94D3-C58C5EE31874}">
  <sheetPr>
    <pageSetUpPr fitToPage="1"/>
  </sheetPr>
  <dimension ref="A1:F46"/>
  <sheetViews>
    <sheetView zoomScaleNormal="100" workbookViewId="0">
      <selection activeCell="A20" sqref="A20:F20"/>
    </sheetView>
  </sheetViews>
  <sheetFormatPr defaultColWidth="10" defaultRowHeight="15" x14ac:dyDescent="0.2"/>
  <cols>
    <col min="1" max="1" width="37.375" style="11" customWidth="1"/>
    <col min="2" max="6" width="16.75" style="11" customWidth="1"/>
    <col min="7" max="16384" width="10" style="11"/>
  </cols>
  <sheetData>
    <row r="1" spans="1:6" ht="15" customHeight="1" x14ac:dyDescent="0.25">
      <c r="A1" s="1" t="str">
        <f>CONCATENATE("Schedule ",Cklist!$A27," - ",Cklist!$B27)</f>
        <v>Schedule C-5 - Fringe Benefits</v>
      </c>
      <c r="B1" s="30"/>
      <c r="C1" s="1187"/>
      <c r="D1" s="1129" t="s">
        <v>2</v>
      </c>
      <c r="E1" s="1130"/>
      <c r="F1" s="66"/>
    </row>
    <row r="2" spans="1:6" ht="15" customHeight="1" x14ac:dyDescent="0.25">
      <c r="A2" s="4" t="str">
        <f>'Sch A'!$A$2</f>
        <v>SFN 137 (Rev. 04-24)</v>
      </c>
      <c r="B2" s="30"/>
      <c r="C2" s="876"/>
      <c r="D2" s="1131" t="s">
        <v>3</v>
      </c>
      <c r="E2" s="1186">
        <f>'Sch A'!$C$2</f>
        <v>45108</v>
      </c>
      <c r="F2" s="876"/>
    </row>
    <row r="3" spans="1:6" s="32" customFormat="1" ht="15" customHeight="1" x14ac:dyDescent="0.2">
      <c r="A3" s="1447">
        <f>'Sch A'!$A$5</f>
        <v>0</v>
      </c>
      <c r="C3" s="1135"/>
      <c r="D3" s="1133" t="s">
        <v>4</v>
      </c>
      <c r="E3" s="1134">
        <f>'Sch A'!$C$3</f>
        <v>45473</v>
      </c>
      <c r="F3" s="1135"/>
    </row>
    <row r="4" spans="1:6" ht="15" customHeight="1" x14ac:dyDescent="0.2">
      <c r="A4" s="72"/>
    </row>
    <row r="5" spans="1:6" ht="25.7" customHeight="1" x14ac:dyDescent="0.2">
      <c r="A5" s="280" t="s">
        <v>856</v>
      </c>
      <c r="B5" s="313" t="s">
        <v>1776</v>
      </c>
      <c r="C5" s="314" t="s">
        <v>1774</v>
      </c>
      <c r="D5" s="315" t="s">
        <v>1775</v>
      </c>
      <c r="E5" s="316" t="s">
        <v>471</v>
      </c>
    </row>
    <row r="6" spans="1:6" ht="15" customHeight="1" x14ac:dyDescent="0.2">
      <c r="A6" s="317" t="s">
        <v>857</v>
      </c>
      <c r="B6" s="318"/>
      <c r="C6" s="319"/>
      <c r="D6" s="320"/>
      <c r="E6" s="321">
        <f>SUM(C6:D6)</f>
        <v>0</v>
      </c>
    </row>
    <row r="7" spans="1:6" ht="15" customHeight="1" x14ac:dyDescent="0.2">
      <c r="A7" s="322" t="s">
        <v>858</v>
      </c>
      <c r="B7" s="323"/>
      <c r="C7" s="319"/>
      <c r="D7" s="320"/>
      <c r="E7" s="119">
        <f>SUM(C7:D7)</f>
        <v>0</v>
      </c>
    </row>
    <row r="8" spans="1:6" ht="15" customHeight="1" x14ac:dyDescent="0.2">
      <c r="A8" s="324" t="s">
        <v>859</v>
      </c>
      <c r="B8" s="323"/>
      <c r="C8" s="319"/>
      <c r="D8" s="320"/>
      <c r="E8" s="325">
        <f t="shared" ref="E8:E16" si="0">SUM(C8:D8)</f>
        <v>0</v>
      </c>
    </row>
    <row r="9" spans="1:6" ht="15" customHeight="1" x14ac:dyDescent="0.2">
      <c r="A9" s="322" t="s">
        <v>860</v>
      </c>
      <c r="B9" s="323"/>
      <c r="C9" s="319"/>
      <c r="D9" s="320"/>
      <c r="E9" s="325">
        <f t="shared" si="0"/>
        <v>0</v>
      </c>
    </row>
    <row r="10" spans="1:6" ht="15" customHeight="1" x14ac:dyDescent="0.2">
      <c r="A10" s="322" t="s">
        <v>861</v>
      </c>
      <c r="B10" s="323"/>
      <c r="C10" s="319"/>
      <c r="D10" s="320"/>
      <c r="E10" s="325">
        <f t="shared" si="0"/>
        <v>0</v>
      </c>
    </row>
    <row r="11" spans="1:6" ht="15" customHeight="1" x14ac:dyDescent="0.2">
      <c r="A11" s="322" t="s">
        <v>862</v>
      </c>
      <c r="B11" s="323"/>
      <c r="C11" s="319"/>
      <c r="D11" s="320"/>
      <c r="E11" s="325">
        <f t="shared" si="0"/>
        <v>0</v>
      </c>
    </row>
    <row r="12" spans="1:6" ht="15" customHeight="1" x14ac:dyDescent="0.2">
      <c r="A12" s="322" t="s">
        <v>863</v>
      </c>
      <c r="B12" s="323"/>
      <c r="C12" s="319"/>
      <c r="D12" s="320"/>
      <c r="E12" s="325">
        <f t="shared" si="0"/>
        <v>0</v>
      </c>
    </row>
    <row r="13" spans="1:6" ht="15" customHeight="1" x14ac:dyDescent="0.2">
      <c r="A13" s="322" t="s">
        <v>864</v>
      </c>
      <c r="B13" s="323"/>
      <c r="C13" s="319"/>
      <c r="D13" s="320"/>
      <c r="E13" s="325">
        <f t="shared" si="0"/>
        <v>0</v>
      </c>
    </row>
    <row r="14" spans="1:6" ht="15" customHeight="1" x14ac:dyDescent="0.2">
      <c r="A14" s="322" t="s">
        <v>865</v>
      </c>
      <c r="B14" s="323"/>
      <c r="C14" s="319"/>
      <c r="D14" s="320"/>
      <c r="E14" s="325">
        <f t="shared" si="0"/>
        <v>0</v>
      </c>
    </row>
    <row r="15" spans="1:6" ht="15" customHeight="1" x14ac:dyDescent="0.2">
      <c r="A15" s="322" t="s">
        <v>866</v>
      </c>
      <c r="B15" s="323"/>
      <c r="C15" s="319"/>
      <c r="D15" s="320"/>
      <c r="E15" s="325">
        <f t="shared" si="0"/>
        <v>0</v>
      </c>
    </row>
    <row r="16" spans="1:6" ht="15" customHeight="1" x14ac:dyDescent="0.2">
      <c r="A16" s="322" t="s">
        <v>867</v>
      </c>
      <c r="B16" s="323"/>
      <c r="C16" s="319"/>
      <c r="D16" s="320"/>
      <c r="E16" s="325">
        <f t="shared" si="0"/>
        <v>0</v>
      </c>
    </row>
    <row r="17" spans="1:6" ht="15" customHeight="1" thickBot="1" x14ac:dyDescent="0.25">
      <c r="A17" s="326"/>
      <c r="B17" s="327" t="s">
        <v>868</v>
      </c>
      <c r="C17" s="328">
        <f>SUM(C6:C16)</f>
        <v>0</v>
      </c>
      <c r="D17" s="328">
        <f>SUM(D6:D16)</f>
        <v>0</v>
      </c>
      <c r="E17" s="328">
        <f>SUM(E6:E16)</f>
        <v>0</v>
      </c>
    </row>
    <row r="18" spans="1:6" s="122" customFormat="1" ht="15" customHeight="1" thickTop="1" x14ac:dyDescent="0.2">
      <c r="C18" s="122" t="s">
        <v>869</v>
      </c>
      <c r="D18" s="122" t="s">
        <v>870</v>
      </c>
      <c r="E18" s="122" t="s">
        <v>871</v>
      </c>
    </row>
    <row r="19" spans="1:6" s="30" customFormat="1" ht="15" customHeight="1" x14ac:dyDescent="0.25"/>
    <row r="20" spans="1:6" ht="30" x14ac:dyDescent="0.2">
      <c r="A20" s="69" t="s">
        <v>872</v>
      </c>
      <c r="B20" s="69" t="s">
        <v>677</v>
      </c>
      <c r="C20" s="69" t="s">
        <v>873</v>
      </c>
      <c r="D20" s="69" t="s">
        <v>874</v>
      </c>
      <c r="E20" s="69" t="s">
        <v>739</v>
      </c>
      <c r="F20" s="69" t="s">
        <v>471</v>
      </c>
    </row>
    <row r="21" spans="1:6" ht="15" customHeight="1" x14ac:dyDescent="0.2">
      <c r="A21" s="329" t="s">
        <v>676</v>
      </c>
      <c r="B21" s="325">
        <f>+'Sch C-4'!D7</f>
        <v>0</v>
      </c>
      <c r="C21" s="1354">
        <f>IFERROR(ROUND(B21/$B$37,8),0)</f>
        <v>0</v>
      </c>
      <c r="D21" s="325">
        <f>ROUND(C21*$D$17,0)</f>
        <v>0</v>
      </c>
      <c r="E21" s="330"/>
      <c r="F21" s="325">
        <f>SUM(D21:E21)</f>
        <v>0</v>
      </c>
    </row>
    <row r="22" spans="1:6" ht="15" customHeight="1" x14ac:dyDescent="0.2">
      <c r="A22" s="329" t="s">
        <v>875</v>
      </c>
      <c r="B22" s="325">
        <f>+'Sch C-4'!E7</f>
        <v>0</v>
      </c>
      <c r="C22" s="1354">
        <f t="shared" ref="C22:C36" si="1">IFERROR(ROUND(B22/$B$37,8),0)</f>
        <v>0</v>
      </c>
      <c r="D22" s="325">
        <f t="shared" ref="D22:D36" si="2">ROUND(C22*$D$17,0)</f>
        <v>0</v>
      </c>
      <c r="E22" s="331"/>
      <c r="F22" s="325">
        <f t="shared" ref="F22:F36" si="3">SUM(D22:E22)</f>
        <v>0</v>
      </c>
    </row>
    <row r="23" spans="1:6" ht="15" customHeight="1" x14ac:dyDescent="0.2">
      <c r="A23" s="329" t="s">
        <v>627</v>
      </c>
      <c r="B23" s="325">
        <f>+'Sch C-4'!F7</f>
        <v>0</v>
      </c>
      <c r="C23" s="1354">
        <f t="shared" si="1"/>
        <v>0</v>
      </c>
      <c r="D23" s="325">
        <f t="shared" si="2"/>
        <v>0</v>
      </c>
      <c r="E23" s="331"/>
      <c r="F23" s="325">
        <f t="shared" si="3"/>
        <v>0</v>
      </c>
    </row>
    <row r="24" spans="1:6" ht="15" customHeight="1" x14ac:dyDescent="0.2">
      <c r="A24" s="329" t="s">
        <v>683</v>
      </c>
      <c r="B24" s="325">
        <f>+'Sch C-4'!H7</f>
        <v>0</v>
      </c>
      <c r="C24" s="1354">
        <f t="shared" si="1"/>
        <v>0</v>
      </c>
      <c r="D24" s="325">
        <f t="shared" si="2"/>
        <v>0</v>
      </c>
      <c r="E24" s="331"/>
      <c r="F24" s="325">
        <f t="shared" si="3"/>
        <v>0</v>
      </c>
    </row>
    <row r="25" spans="1:6" ht="15" customHeight="1" x14ac:dyDescent="0.2">
      <c r="A25" s="329" t="s">
        <v>684</v>
      </c>
      <c r="B25" s="325">
        <f>+'Sch C-4'!I7</f>
        <v>0</v>
      </c>
      <c r="C25" s="1354">
        <f t="shared" si="1"/>
        <v>0</v>
      </c>
      <c r="D25" s="325">
        <f t="shared" si="2"/>
        <v>0</v>
      </c>
      <c r="E25" s="331"/>
      <c r="F25" s="325">
        <f t="shared" si="3"/>
        <v>0</v>
      </c>
    </row>
    <row r="26" spans="1:6" ht="15" customHeight="1" x14ac:dyDescent="0.2">
      <c r="A26" s="329" t="s">
        <v>685</v>
      </c>
      <c r="B26" s="325">
        <f>+'Sch C-4'!J7</f>
        <v>0</v>
      </c>
      <c r="C26" s="1354">
        <f t="shared" si="1"/>
        <v>0</v>
      </c>
      <c r="D26" s="325">
        <f t="shared" si="2"/>
        <v>0</v>
      </c>
      <c r="E26" s="331"/>
      <c r="F26" s="325">
        <f t="shared" si="3"/>
        <v>0</v>
      </c>
    </row>
    <row r="27" spans="1:6" ht="15" customHeight="1" x14ac:dyDescent="0.2">
      <c r="A27" s="329" t="s">
        <v>687</v>
      </c>
      <c r="B27" s="325">
        <f>+'Sch C-4'!K7</f>
        <v>0</v>
      </c>
      <c r="C27" s="1354">
        <f t="shared" si="1"/>
        <v>0</v>
      </c>
      <c r="D27" s="325">
        <f t="shared" si="2"/>
        <v>0</v>
      </c>
      <c r="E27" s="331"/>
      <c r="F27" s="325">
        <f t="shared" si="3"/>
        <v>0</v>
      </c>
    </row>
    <row r="28" spans="1:6" ht="15" customHeight="1" x14ac:dyDescent="0.2">
      <c r="A28" s="329" t="s">
        <v>689</v>
      </c>
      <c r="B28" s="325">
        <f>+'Sch C-4'!L7</f>
        <v>0</v>
      </c>
      <c r="C28" s="1354">
        <f t="shared" si="1"/>
        <v>0</v>
      </c>
      <c r="D28" s="325">
        <f t="shared" si="2"/>
        <v>0</v>
      </c>
      <c r="E28" s="331"/>
      <c r="F28" s="325">
        <f t="shared" si="3"/>
        <v>0</v>
      </c>
    </row>
    <row r="29" spans="1:6" ht="15" customHeight="1" x14ac:dyDescent="0.2">
      <c r="A29" s="329" t="s">
        <v>821</v>
      </c>
      <c r="B29" s="325">
        <f>+'Sch C-4'!N7</f>
        <v>0</v>
      </c>
      <c r="C29" s="1354">
        <f t="shared" si="1"/>
        <v>0</v>
      </c>
      <c r="D29" s="325">
        <f t="shared" si="2"/>
        <v>0</v>
      </c>
      <c r="E29" s="331"/>
      <c r="F29" s="325">
        <f t="shared" si="3"/>
        <v>0</v>
      </c>
    </row>
    <row r="30" spans="1:6" ht="15" customHeight="1" x14ac:dyDescent="0.2">
      <c r="A30" s="329" t="s">
        <v>693</v>
      </c>
      <c r="B30" s="325">
        <f>+'Sch C-4'!O7</f>
        <v>0</v>
      </c>
      <c r="C30" s="1354">
        <f t="shared" si="1"/>
        <v>0</v>
      </c>
      <c r="D30" s="325">
        <f t="shared" si="2"/>
        <v>0</v>
      </c>
      <c r="E30" s="331"/>
      <c r="F30" s="325">
        <f t="shared" si="3"/>
        <v>0</v>
      </c>
    </row>
    <row r="31" spans="1:6" ht="15" customHeight="1" x14ac:dyDescent="0.2">
      <c r="A31" s="329" t="s">
        <v>694</v>
      </c>
      <c r="B31" s="325">
        <f>+'Sch C-4'!P7</f>
        <v>0</v>
      </c>
      <c r="C31" s="1354">
        <f t="shared" si="1"/>
        <v>0</v>
      </c>
      <c r="D31" s="325">
        <f t="shared" si="2"/>
        <v>0</v>
      </c>
      <c r="E31" s="331"/>
      <c r="F31" s="325">
        <f t="shared" si="3"/>
        <v>0</v>
      </c>
    </row>
    <row r="32" spans="1:6" ht="15" customHeight="1" x14ac:dyDescent="0.2">
      <c r="A32" s="329" t="s">
        <v>695</v>
      </c>
      <c r="B32" s="325">
        <f>+'Sch C-4'!Q7</f>
        <v>0</v>
      </c>
      <c r="C32" s="1354">
        <f t="shared" si="1"/>
        <v>0</v>
      </c>
      <c r="D32" s="325">
        <f t="shared" si="2"/>
        <v>0</v>
      </c>
      <c r="E32" s="331"/>
      <c r="F32" s="325">
        <f t="shared" si="3"/>
        <v>0</v>
      </c>
    </row>
    <row r="33" spans="1:6" ht="15" customHeight="1" x14ac:dyDescent="0.2">
      <c r="A33" s="332" t="s">
        <v>473</v>
      </c>
      <c r="B33" s="325">
        <f>+'Sch C-4'!T7</f>
        <v>0</v>
      </c>
      <c r="C33" s="1354">
        <f t="shared" si="1"/>
        <v>0</v>
      </c>
      <c r="D33" s="325">
        <f t="shared" si="2"/>
        <v>0</v>
      </c>
      <c r="E33" s="331"/>
      <c r="F33" s="325">
        <f t="shared" si="3"/>
        <v>0</v>
      </c>
    </row>
    <row r="34" spans="1:6" ht="15" customHeight="1" x14ac:dyDescent="0.2">
      <c r="A34" s="332" t="s">
        <v>474</v>
      </c>
      <c r="B34" s="325">
        <f>+'Sch C-4'!U7</f>
        <v>0</v>
      </c>
      <c r="C34" s="1354">
        <f t="shared" si="1"/>
        <v>0</v>
      </c>
      <c r="D34" s="325">
        <f t="shared" si="2"/>
        <v>0</v>
      </c>
      <c r="E34" s="331"/>
      <c r="F34" s="325">
        <f t="shared" si="3"/>
        <v>0</v>
      </c>
    </row>
    <row r="35" spans="1:6" ht="15" customHeight="1" x14ac:dyDescent="0.2">
      <c r="A35" s="332" t="s">
        <v>475</v>
      </c>
      <c r="B35" s="325">
        <f>+'Sch C-4'!V7</f>
        <v>0</v>
      </c>
      <c r="C35" s="1354">
        <f t="shared" si="1"/>
        <v>0</v>
      </c>
      <c r="D35" s="325">
        <f t="shared" si="2"/>
        <v>0</v>
      </c>
      <c r="E35" s="331"/>
      <c r="F35" s="325">
        <f t="shared" si="3"/>
        <v>0</v>
      </c>
    </row>
    <row r="36" spans="1:6" ht="15" customHeight="1" x14ac:dyDescent="0.2">
      <c r="A36" s="332" t="s">
        <v>476</v>
      </c>
      <c r="B36" s="325">
        <f>+'Sch C-4'!W7</f>
        <v>0</v>
      </c>
      <c r="C36" s="1354">
        <f t="shared" si="1"/>
        <v>0</v>
      </c>
      <c r="D36" s="325">
        <f t="shared" si="2"/>
        <v>0</v>
      </c>
      <c r="E36" s="331"/>
      <c r="F36" s="325">
        <f t="shared" si="3"/>
        <v>0</v>
      </c>
    </row>
    <row r="37" spans="1:6" ht="15" customHeight="1" thickBot="1" x14ac:dyDescent="0.25">
      <c r="A37" s="120" t="s">
        <v>868</v>
      </c>
      <c r="B37" s="328">
        <f>SUM(B21:B36)</f>
        <v>0</v>
      </c>
      <c r="C37" s="1355">
        <f>SUM(C21:C36)</f>
        <v>0</v>
      </c>
      <c r="D37" s="328">
        <f>SUM(D21:D36)</f>
        <v>0</v>
      </c>
      <c r="E37" s="328">
        <f>SUM(E21:E36)</f>
        <v>0</v>
      </c>
      <c r="F37" s="328">
        <f>SUM(F21:F36)</f>
        <v>0</v>
      </c>
    </row>
    <row r="38" spans="1:6" s="122" customFormat="1" ht="15" customHeight="1" thickTop="1" x14ac:dyDescent="0.2">
      <c r="B38" s="122" t="s">
        <v>876</v>
      </c>
      <c r="C38" s="122" t="s">
        <v>877</v>
      </c>
      <c r="D38" s="122" t="s">
        <v>878</v>
      </c>
      <c r="E38" s="122" t="s">
        <v>879</v>
      </c>
      <c r="F38" s="122" t="s">
        <v>871</v>
      </c>
    </row>
    <row r="39" spans="1:6" s="48" customFormat="1" ht="15" customHeight="1" x14ac:dyDescent="0.2">
      <c r="A39" s="296"/>
    </row>
    <row r="40" spans="1:6" s="48" customFormat="1" ht="15" customHeight="1" x14ac:dyDescent="0.2">
      <c r="A40" s="296" t="s">
        <v>880</v>
      </c>
    </row>
    <row r="41" spans="1:6" s="48" customFormat="1" ht="15" customHeight="1" x14ac:dyDescent="0.2">
      <c r="A41" s="48" t="s">
        <v>881</v>
      </c>
    </row>
    <row r="42" spans="1:6" ht="15" customHeight="1" x14ac:dyDescent="0.2">
      <c r="A42" s="48" t="s">
        <v>882</v>
      </c>
      <c r="D42" s="48"/>
      <c r="E42" s="48"/>
    </row>
    <row r="43" spans="1:6" ht="15" customHeight="1" x14ac:dyDescent="0.2">
      <c r="A43" s="48" t="s">
        <v>883</v>
      </c>
      <c r="D43" s="48"/>
      <c r="E43" s="48"/>
    </row>
    <row r="44" spans="1:6" ht="15" customHeight="1" x14ac:dyDescent="0.2">
      <c r="A44" s="48" t="s">
        <v>884</v>
      </c>
      <c r="D44" s="122"/>
      <c r="E44" s="122"/>
    </row>
    <row r="45" spans="1:6" ht="15" customHeight="1" x14ac:dyDescent="0.2">
      <c r="A45" s="48" t="s">
        <v>885</v>
      </c>
    </row>
    <row r="46" spans="1:6" x14ac:dyDescent="0.2">
      <c r="D46" s="333">
        <f>+D17-D37</f>
        <v>0</v>
      </c>
      <c r="E46" s="278" t="s">
        <v>469</v>
      </c>
    </row>
  </sheetData>
  <sheetProtection algorithmName="SHA-512" hashValue="7QJq7osyHkqy3baG9D6Xijz7QzWmEI4asi4HYc73qMnri7lOjaI84SKBLVJbI11FUpFWcQTrfklWkdvNAO+3cg==" saltValue="boRDdqeQatxv8cYZE2Um1Q==" spinCount="100000" sheet="1" objects="1" scenarios="1"/>
  <printOptions horizontalCentered="1"/>
  <pageMargins left="0.5" right="0.5" top="1" bottom="0.75" header="0.5" footer="0.5"/>
  <pageSetup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4324E-95D4-4C32-A132-A91BA592EA7A}">
  <sheetPr>
    <pageSetUpPr fitToPage="1"/>
  </sheetPr>
  <dimension ref="A1:C32"/>
  <sheetViews>
    <sheetView zoomScaleNormal="100" workbookViewId="0">
      <selection activeCell="A4" sqref="A4"/>
    </sheetView>
  </sheetViews>
  <sheetFormatPr defaultColWidth="10" defaultRowHeight="15" x14ac:dyDescent="0.2"/>
  <cols>
    <col min="1" max="1" width="70.75" style="11" customWidth="1"/>
    <col min="2" max="3" width="13.625" style="11" customWidth="1"/>
    <col min="4" max="16384" width="10" style="11"/>
  </cols>
  <sheetData>
    <row r="1" spans="1:3" ht="15" customHeight="1" x14ac:dyDescent="0.25">
      <c r="A1" s="1" t="str">
        <f>CONCATENATE("Schedule ",Cklist!$A28," - ",Cklist!$B28)</f>
        <v>Schedule C-6 - Cost Reconciliation</v>
      </c>
      <c r="B1" s="1129" t="s">
        <v>2</v>
      </c>
      <c r="C1" s="1130"/>
    </row>
    <row r="2" spans="1:3" s="32" customFormat="1" ht="15" customHeight="1" x14ac:dyDescent="0.2">
      <c r="A2" s="4" t="str">
        <f>'Sch A'!$A$2</f>
        <v>SFN 137 (Rev. 04-24)</v>
      </c>
      <c r="B2" s="1131" t="s">
        <v>3</v>
      </c>
      <c r="C2" s="1186">
        <f>'Sch A'!$C$2</f>
        <v>45108</v>
      </c>
    </row>
    <row r="3" spans="1:3" s="32" customFormat="1" ht="15" customHeight="1" x14ac:dyDescent="0.2">
      <c r="A3" s="1447">
        <f>'Sch A'!$A$5</f>
        <v>0</v>
      </c>
      <c r="B3" s="1133" t="s">
        <v>4</v>
      </c>
      <c r="C3" s="1134">
        <f>'Sch A'!$C$3</f>
        <v>45473</v>
      </c>
    </row>
    <row r="4" spans="1:3" ht="15" customHeight="1" x14ac:dyDescent="0.25">
      <c r="A4" s="279"/>
    </row>
    <row r="5" spans="1:3" ht="15" customHeight="1" x14ac:dyDescent="0.2">
      <c r="A5" s="334" t="s">
        <v>886</v>
      </c>
      <c r="B5" s="335"/>
      <c r="C5" s="336"/>
    </row>
    <row r="6" spans="1:3" ht="15" customHeight="1" x14ac:dyDescent="0.2">
      <c r="A6" s="337"/>
      <c r="B6" s="338"/>
      <c r="C6" s="339" t="s">
        <v>887</v>
      </c>
    </row>
    <row r="7" spans="1:3" ht="15" customHeight="1" x14ac:dyDescent="0.2">
      <c r="A7" s="322" t="s">
        <v>888</v>
      </c>
      <c r="B7" s="340"/>
      <c r="C7" s="198">
        <f>'Sch C-4'!C51</f>
        <v>0</v>
      </c>
    </row>
    <row r="8" spans="1:3" ht="25.5" x14ac:dyDescent="0.2">
      <c r="A8" s="68" t="s">
        <v>889</v>
      </c>
      <c r="B8" s="7" t="s">
        <v>890</v>
      </c>
      <c r="C8" s="341"/>
    </row>
    <row r="9" spans="1:3" ht="15" customHeight="1" x14ac:dyDescent="0.2">
      <c r="A9" s="342"/>
      <c r="B9" s="343"/>
      <c r="C9" s="118"/>
    </row>
    <row r="10" spans="1:3" ht="15" customHeight="1" x14ac:dyDescent="0.2">
      <c r="A10" s="342"/>
      <c r="B10" s="343"/>
      <c r="C10" s="118"/>
    </row>
    <row r="11" spans="1:3" ht="15" customHeight="1" x14ac:dyDescent="0.2">
      <c r="A11" s="342"/>
      <c r="B11" s="343"/>
      <c r="C11" s="118"/>
    </row>
    <row r="12" spans="1:3" ht="15" customHeight="1" x14ac:dyDescent="0.2">
      <c r="A12" s="342"/>
      <c r="B12" s="343"/>
      <c r="C12" s="118"/>
    </row>
    <row r="13" spans="1:3" ht="15" customHeight="1" x14ac:dyDescent="0.2">
      <c r="A13" s="342"/>
      <c r="B13" s="343"/>
      <c r="C13" s="118"/>
    </row>
    <row r="14" spans="1:3" ht="15" customHeight="1" x14ac:dyDescent="0.2">
      <c r="A14" s="342"/>
      <c r="B14" s="343"/>
      <c r="C14" s="118"/>
    </row>
    <row r="15" spans="1:3" ht="15" customHeight="1" x14ac:dyDescent="0.2">
      <c r="A15" s="342"/>
      <c r="B15" s="343"/>
      <c r="C15" s="118"/>
    </row>
    <row r="16" spans="1:3" ht="15" customHeight="1" x14ac:dyDescent="0.2">
      <c r="A16" s="342"/>
      <c r="B16" s="343"/>
      <c r="C16" s="118"/>
    </row>
    <row r="17" spans="1:3" ht="15" customHeight="1" x14ac:dyDescent="0.2">
      <c r="A17" s="342"/>
      <c r="B17" s="343"/>
      <c r="C17" s="118"/>
    </row>
    <row r="18" spans="1:3" ht="15" customHeight="1" x14ac:dyDescent="0.2">
      <c r="A18" s="342"/>
      <c r="B18" s="343"/>
      <c r="C18" s="118"/>
    </row>
    <row r="19" spans="1:3" ht="15" customHeight="1" x14ac:dyDescent="0.2">
      <c r="A19" s="342"/>
      <c r="B19" s="343"/>
      <c r="C19" s="118"/>
    </row>
    <row r="20" spans="1:3" ht="15" customHeight="1" x14ac:dyDescent="0.2">
      <c r="A20" s="342"/>
      <c r="B20" s="343"/>
      <c r="C20" s="118"/>
    </row>
    <row r="21" spans="1:3" ht="15" customHeight="1" x14ac:dyDescent="0.2">
      <c r="A21" s="342"/>
      <c r="B21" s="343"/>
      <c r="C21" s="118"/>
    </row>
    <row r="22" spans="1:3" ht="15" customHeight="1" x14ac:dyDescent="0.2">
      <c r="A22" s="342"/>
      <c r="B22" s="343"/>
      <c r="C22" s="118"/>
    </row>
    <row r="23" spans="1:3" ht="15" customHeight="1" x14ac:dyDescent="0.2">
      <c r="A23" s="342"/>
      <c r="B23" s="343"/>
      <c r="C23" s="118"/>
    </row>
    <row r="24" spans="1:3" ht="15" customHeight="1" x14ac:dyDescent="0.2">
      <c r="A24" s="342"/>
      <c r="B24" s="343"/>
      <c r="C24" s="118"/>
    </row>
    <row r="25" spans="1:3" ht="15" customHeight="1" x14ac:dyDescent="0.2">
      <c r="A25" s="342"/>
      <c r="B25" s="343"/>
      <c r="C25" s="118"/>
    </row>
    <row r="26" spans="1:3" ht="15" customHeight="1" x14ac:dyDescent="0.2">
      <c r="A26" s="342"/>
      <c r="B26" s="343"/>
      <c r="C26" s="118"/>
    </row>
    <row r="27" spans="1:3" ht="15" customHeight="1" x14ac:dyDescent="0.2">
      <c r="A27" s="342"/>
      <c r="B27" s="343"/>
      <c r="C27" s="118"/>
    </row>
    <row r="28" spans="1:3" ht="15" customHeight="1" x14ac:dyDescent="0.2">
      <c r="A28" s="342"/>
      <c r="B28" s="343"/>
      <c r="C28" s="118"/>
    </row>
    <row r="29" spans="1:3" ht="15" customHeight="1" x14ac:dyDescent="0.2">
      <c r="A29" s="342"/>
      <c r="B29" s="343"/>
      <c r="C29" s="118"/>
    </row>
    <row r="30" spans="1:3" ht="15" customHeight="1" x14ac:dyDescent="0.2">
      <c r="A30" s="342"/>
      <c r="B30" s="343"/>
      <c r="C30" s="118"/>
    </row>
    <row r="31" spans="1:3" ht="15" customHeight="1" thickBot="1" x14ac:dyDescent="0.25">
      <c r="A31" s="326"/>
      <c r="B31" s="327" t="s">
        <v>891</v>
      </c>
      <c r="C31" s="344">
        <f>SUM(C7:C30)</f>
        <v>0</v>
      </c>
    </row>
    <row r="32" spans="1:3" ht="15.75" thickTop="1" x14ac:dyDescent="0.2"/>
  </sheetData>
  <sheetProtection algorithmName="SHA-512" hashValue="CwmH+c2XjE8rQ+Tpbho8FTbGfpzr0kJja/ihC+Ut5ZNLuzxZmacwCXwP69CmE009yK0ujoa6i3R1kh94GkkWKg==" saltValue="dpuQaNBx2UlX03ODha8Rlw==" spinCount="100000" sheet="1" objects="1" scenarios="1"/>
  <printOptions horizontalCentered="1"/>
  <pageMargins left="0.5" right="0.5" top="1" bottom="0.75" header="0.5" footer="0.5"/>
  <pageSetup scale="8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D2459-DA81-446B-A952-A2E0096608D5}">
  <sheetPr>
    <pageSetUpPr fitToPage="1"/>
  </sheetPr>
  <dimension ref="A1:C54"/>
  <sheetViews>
    <sheetView zoomScaleNormal="100" workbookViewId="0">
      <selection activeCell="A19" sqref="A19"/>
    </sheetView>
  </sheetViews>
  <sheetFormatPr defaultColWidth="10" defaultRowHeight="15" x14ac:dyDescent="0.2"/>
  <cols>
    <col min="1" max="1" width="70.75" style="11" customWidth="1"/>
    <col min="2" max="3" width="13.625" style="11" customWidth="1"/>
    <col min="4" max="16384" width="10" style="11"/>
  </cols>
  <sheetData>
    <row r="1" spans="1:3" ht="15" customHeight="1" x14ac:dyDescent="0.25">
      <c r="A1" s="1" t="str">
        <f>CONCATENATE("Schedule ",Cklist!$A30," - ",Cklist!$B30)</f>
        <v>Schedule C-8 - Revenues &amp; Revenue Reconciliation</v>
      </c>
      <c r="B1" s="1129" t="s">
        <v>2</v>
      </c>
      <c r="C1" s="1130"/>
    </row>
    <row r="2" spans="1:3" s="32" customFormat="1" ht="15" customHeight="1" x14ac:dyDescent="0.2">
      <c r="A2" s="4" t="str">
        <f>'Sch A'!$A$2</f>
        <v>SFN 137 (Rev. 04-24)</v>
      </c>
      <c r="B2" s="1131" t="s">
        <v>3</v>
      </c>
      <c r="C2" s="1186">
        <f>'Sch A'!$C$2</f>
        <v>45108</v>
      </c>
    </row>
    <row r="3" spans="1:3" s="32" customFormat="1" ht="15" customHeight="1" x14ac:dyDescent="0.2">
      <c r="A3" s="1447">
        <f>'Sch A'!$A$5</f>
        <v>0</v>
      </c>
      <c r="B3" s="1133" t="s">
        <v>4</v>
      </c>
      <c r="C3" s="1134">
        <f>'Sch A'!$C$3</f>
        <v>45473</v>
      </c>
    </row>
    <row r="4" spans="1:3" s="32" customFormat="1" ht="15" customHeight="1" x14ac:dyDescent="0.2">
      <c r="B4" s="876"/>
      <c r="C4" s="877"/>
    </row>
    <row r="5" spans="1:3" s="32" customFormat="1" ht="15" customHeight="1" x14ac:dyDescent="0.2">
      <c r="A5" s="989" t="s">
        <v>1564</v>
      </c>
      <c r="B5" s="987"/>
      <c r="C5" s="988"/>
    </row>
    <row r="6" spans="1:3" s="32" customFormat="1" ht="25.5" x14ac:dyDescent="0.2">
      <c r="A6" s="984" t="s">
        <v>892</v>
      </c>
      <c r="B6" s="187" t="s">
        <v>890</v>
      </c>
      <c r="C6" s="986" t="s">
        <v>887</v>
      </c>
    </row>
    <row r="7" spans="1:3" s="32" customFormat="1" ht="15" customHeight="1" x14ac:dyDescent="0.2">
      <c r="A7" s="346"/>
      <c r="B7" s="343"/>
      <c r="C7" s="214"/>
    </row>
    <row r="8" spans="1:3" s="32" customFormat="1" ht="15" customHeight="1" x14ac:dyDescent="0.2">
      <c r="A8" s="346"/>
      <c r="B8" s="343"/>
      <c r="C8" s="214"/>
    </row>
    <row r="9" spans="1:3" s="32" customFormat="1" ht="15" customHeight="1" x14ac:dyDescent="0.2">
      <c r="A9" s="346"/>
      <c r="B9" s="343"/>
      <c r="C9" s="214"/>
    </row>
    <row r="10" spans="1:3" s="32" customFormat="1" ht="15" customHeight="1" x14ac:dyDescent="0.2">
      <c r="A10" s="346"/>
      <c r="B10" s="343"/>
      <c r="C10" s="214"/>
    </row>
    <row r="11" spans="1:3" s="32" customFormat="1" ht="15" customHeight="1" x14ac:dyDescent="0.2">
      <c r="A11" s="346"/>
      <c r="B11" s="343"/>
      <c r="C11" s="214"/>
    </row>
    <row r="12" spans="1:3" s="32" customFormat="1" ht="15" customHeight="1" x14ac:dyDescent="0.2">
      <c r="A12" s="346"/>
      <c r="B12" s="343"/>
      <c r="C12" s="214"/>
    </row>
    <row r="13" spans="1:3" s="32" customFormat="1" ht="15" customHeight="1" x14ac:dyDescent="0.2">
      <c r="A13" s="346"/>
      <c r="B13" s="343"/>
      <c r="C13" s="214"/>
    </row>
    <row r="14" spans="1:3" s="32" customFormat="1" ht="15" customHeight="1" x14ac:dyDescent="0.2">
      <c r="A14" s="346"/>
      <c r="B14" s="343"/>
      <c r="C14" s="214"/>
    </row>
    <row r="15" spans="1:3" s="32" customFormat="1" ht="15" customHeight="1" x14ac:dyDescent="0.2">
      <c r="A15" s="346"/>
      <c r="B15" s="343"/>
      <c r="C15" s="214"/>
    </row>
    <row r="16" spans="1:3" s="32" customFormat="1" ht="15" customHeight="1" x14ac:dyDescent="0.2">
      <c r="A16" s="346"/>
      <c r="B16" s="343"/>
      <c r="C16" s="214"/>
    </row>
    <row r="17" spans="1:3" s="32" customFormat="1" ht="15" customHeight="1" x14ac:dyDescent="0.2">
      <c r="A17" s="346"/>
      <c r="B17" s="343"/>
      <c r="C17" s="214"/>
    </row>
    <row r="18" spans="1:3" s="32" customFormat="1" ht="15" customHeight="1" x14ac:dyDescent="0.2">
      <c r="A18" s="346"/>
      <c r="B18" s="343"/>
      <c r="C18" s="214"/>
    </row>
    <row r="19" spans="1:3" s="32" customFormat="1" ht="15" customHeight="1" x14ac:dyDescent="0.2">
      <c r="A19" s="346"/>
      <c r="B19" s="343"/>
      <c r="C19" s="214"/>
    </row>
    <row r="20" spans="1:3" s="32" customFormat="1" ht="15" customHeight="1" x14ac:dyDescent="0.2">
      <c r="A20" s="346"/>
      <c r="B20" s="343"/>
      <c r="C20" s="214"/>
    </row>
    <row r="21" spans="1:3" s="32" customFormat="1" ht="15" customHeight="1" x14ac:dyDescent="0.2">
      <c r="A21" s="346"/>
      <c r="B21" s="343"/>
      <c r="C21" s="214"/>
    </row>
    <row r="22" spans="1:3" s="32" customFormat="1" ht="15" customHeight="1" x14ac:dyDescent="0.2">
      <c r="A22" s="346"/>
      <c r="B22" s="343"/>
      <c r="C22" s="214"/>
    </row>
    <row r="23" spans="1:3" s="32" customFormat="1" ht="15" customHeight="1" x14ac:dyDescent="0.2">
      <c r="A23" s="346"/>
      <c r="B23" s="343"/>
      <c r="C23" s="214"/>
    </row>
    <row r="24" spans="1:3" s="32" customFormat="1" ht="15" customHeight="1" x14ac:dyDescent="0.2">
      <c r="A24" s="346"/>
      <c r="B24" s="343"/>
      <c r="C24" s="214"/>
    </row>
    <row r="25" spans="1:3" s="32" customFormat="1" ht="15" customHeight="1" x14ac:dyDescent="0.2">
      <c r="A25" s="346"/>
      <c r="B25" s="343"/>
      <c r="C25" s="214"/>
    </row>
    <row r="26" spans="1:3" s="32" customFormat="1" ht="15" customHeight="1" x14ac:dyDescent="0.2">
      <c r="A26" s="346"/>
      <c r="B26" s="343"/>
      <c r="C26" s="214"/>
    </row>
    <row r="27" spans="1:3" s="32" customFormat="1" ht="15" customHeight="1" x14ac:dyDescent="0.2">
      <c r="A27" s="346"/>
      <c r="B27" s="343"/>
      <c r="C27" s="214"/>
    </row>
    <row r="28" spans="1:3" ht="15" customHeight="1" x14ac:dyDescent="0.2">
      <c r="A28" s="983" t="s">
        <v>1565</v>
      </c>
      <c r="B28" s="112"/>
      <c r="C28" s="349">
        <f>SUM(C7:C27)</f>
        <v>0</v>
      </c>
    </row>
    <row r="29" spans="1:3" ht="15" customHeight="1" x14ac:dyDescent="0.2">
      <c r="A29" s="350" t="s">
        <v>889</v>
      </c>
      <c r="B29" s="7" t="s">
        <v>890</v>
      </c>
      <c r="C29" s="7" t="s">
        <v>887</v>
      </c>
    </row>
    <row r="30" spans="1:3" ht="15" customHeight="1" x14ac:dyDescent="0.2">
      <c r="A30" s="1168"/>
      <c r="B30" s="351"/>
      <c r="C30" s="352"/>
    </row>
    <row r="31" spans="1:3" ht="15" customHeight="1" x14ac:dyDescent="0.2">
      <c r="A31" s="1168"/>
      <c r="B31" s="351"/>
      <c r="C31" s="352"/>
    </row>
    <row r="32" spans="1:3" ht="15" customHeight="1" x14ac:dyDescent="0.2">
      <c r="A32" s="1168"/>
      <c r="B32" s="351"/>
      <c r="C32" s="352"/>
    </row>
    <row r="33" spans="1:3" ht="15" customHeight="1" x14ac:dyDescent="0.2">
      <c r="A33" s="1168"/>
      <c r="B33" s="351"/>
      <c r="C33" s="352"/>
    </row>
    <row r="34" spans="1:3" ht="15" customHeight="1" x14ac:dyDescent="0.2">
      <c r="A34" s="1168"/>
      <c r="B34" s="351"/>
      <c r="C34" s="352"/>
    </row>
    <row r="35" spans="1:3" ht="15" customHeight="1" x14ac:dyDescent="0.2">
      <c r="A35" s="1168"/>
      <c r="B35" s="351"/>
      <c r="C35" s="352"/>
    </row>
    <row r="36" spans="1:3" ht="15" customHeight="1" x14ac:dyDescent="0.2">
      <c r="A36" s="1168"/>
      <c r="B36" s="351"/>
      <c r="C36" s="352"/>
    </row>
    <row r="37" spans="1:3" ht="15" customHeight="1" x14ac:dyDescent="0.2">
      <c r="A37" s="1168"/>
      <c r="B37" s="351"/>
      <c r="C37" s="352"/>
    </row>
    <row r="38" spans="1:3" ht="15" customHeight="1" x14ac:dyDescent="0.2">
      <c r="A38" s="1168"/>
      <c r="B38" s="351"/>
      <c r="C38" s="352"/>
    </row>
    <row r="39" spans="1:3" ht="15" customHeight="1" x14ac:dyDescent="0.2">
      <c r="A39" s="1168"/>
      <c r="B39" s="351"/>
      <c r="C39" s="352"/>
    </row>
    <row r="40" spans="1:3" ht="15" customHeight="1" x14ac:dyDescent="0.2">
      <c r="A40" s="1168"/>
      <c r="B40" s="351"/>
      <c r="C40" s="352"/>
    </row>
    <row r="41" spans="1:3" ht="15" customHeight="1" x14ac:dyDescent="0.2">
      <c r="A41" s="1168"/>
      <c r="B41" s="351"/>
      <c r="C41" s="352"/>
    </row>
    <row r="42" spans="1:3" ht="15" customHeight="1" x14ac:dyDescent="0.2">
      <c r="A42" s="1168"/>
      <c r="B42" s="351"/>
      <c r="C42" s="352"/>
    </row>
    <row r="43" spans="1:3" ht="15" customHeight="1" x14ac:dyDescent="0.2">
      <c r="A43" s="1168"/>
      <c r="B43" s="351"/>
      <c r="C43" s="352"/>
    </row>
    <row r="44" spans="1:3" ht="15" customHeight="1" x14ac:dyDescent="0.2">
      <c r="A44" s="1168"/>
      <c r="B44" s="351"/>
      <c r="C44" s="352"/>
    </row>
    <row r="45" spans="1:3" ht="15" customHeight="1" x14ac:dyDescent="0.2">
      <c r="A45" s="1168"/>
      <c r="B45" s="351"/>
      <c r="C45" s="352"/>
    </row>
    <row r="46" spans="1:3" ht="15" customHeight="1" x14ac:dyDescent="0.2">
      <c r="A46" s="1168"/>
      <c r="B46" s="351"/>
      <c r="C46" s="352"/>
    </row>
    <row r="47" spans="1:3" ht="15" customHeight="1" x14ac:dyDescent="0.2">
      <c r="A47" s="1168"/>
      <c r="B47" s="351"/>
      <c r="C47" s="352"/>
    </row>
    <row r="48" spans="1:3" ht="15" customHeight="1" x14ac:dyDescent="0.2">
      <c r="A48" s="1168"/>
      <c r="B48" s="351"/>
      <c r="C48" s="352"/>
    </row>
    <row r="49" spans="1:3" ht="15" customHeight="1" x14ac:dyDescent="0.2">
      <c r="A49" s="1168"/>
      <c r="B49" s="351"/>
      <c r="C49" s="352"/>
    </row>
    <row r="50" spans="1:3" ht="15" customHeight="1" x14ac:dyDescent="0.2">
      <c r="A50" s="1168"/>
      <c r="B50" s="351"/>
      <c r="C50" s="352"/>
    </row>
    <row r="51" spans="1:3" ht="15" customHeight="1" x14ac:dyDescent="0.2">
      <c r="A51" s="1168"/>
      <c r="B51" s="351"/>
      <c r="C51" s="352"/>
    </row>
    <row r="52" spans="1:3" ht="15" customHeight="1" x14ac:dyDescent="0.2">
      <c r="A52" s="1168"/>
      <c r="B52" s="351"/>
      <c r="C52" s="352"/>
    </row>
    <row r="53" spans="1:3" ht="15" customHeight="1" thickBot="1" x14ac:dyDescent="0.25">
      <c r="A53" s="326"/>
      <c r="B53" s="326" t="s">
        <v>893</v>
      </c>
      <c r="C53" s="347">
        <f>SUM(C28:C52)</f>
        <v>0</v>
      </c>
    </row>
    <row r="54" spans="1:3" ht="15.75" thickTop="1" x14ac:dyDescent="0.2"/>
  </sheetData>
  <sheetProtection algorithmName="SHA-512" hashValue="P42FZ9pBWmbabJ+GzYi3rq3UQXChXXLxAnK/vZ0W2UfE+i63LPLMZMJEHmwnPV9ntw0LzQfq83TBkRFcCC5Bbg==" saltValue="XQrMWq/E6MGQ4xPfUigIhQ==" spinCount="100000" sheet="1" objects="1" scenarios="1"/>
  <printOptions horizontalCentered="1"/>
  <pageMargins left="0.5" right="0.5" top="1" bottom="0.75" header="0.5" footer="0.5"/>
  <pageSetup scale="8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8298-EE4A-462C-B653-FDA996EA7813}">
  <sheetPr>
    <pageSetUpPr fitToPage="1"/>
  </sheetPr>
  <dimension ref="A1:I82"/>
  <sheetViews>
    <sheetView topLeftCell="B1" zoomScaleNormal="100" workbookViewId="0">
      <selection activeCell="B3" sqref="B3"/>
    </sheetView>
  </sheetViews>
  <sheetFormatPr defaultColWidth="10" defaultRowHeight="15" x14ac:dyDescent="0.2"/>
  <cols>
    <col min="1" max="1" width="26.5" style="11" hidden="1" customWidth="1"/>
    <col min="2" max="2" width="41.125" style="11" customWidth="1"/>
    <col min="3" max="3" width="14.375" style="11" customWidth="1"/>
    <col min="4" max="9" width="14.375" style="14" customWidth="1"/>
    <col min="10" max="16384" width="10" style="11"/>
  </cols>
  <sheetData>
    <row r="1" spans="1:9" ht="15" customHeight="1" x14ac:dyDescent="0.25">
      <c r="B1" s="1" t="str">
        <f>CONCATENATE("Schedule ",Cklist!$A31," - ",Cklist!$B31)</f>
        <v>Schedule D - Adjustments / Reclassifications Summary</v>
      </c>
      <c r="D1" s="1129" t="s">
        <v>2</v>
      </c>
      <c r="E1" s="1130"/>
    </row>
    <row r="2" spans="1:9" ht="15" customHeight="1" x14ac:dyDescent="0.2">
      <c r="B2" s="4" t="str">
        <f>'Sch A'!$A$2</f>
        <v>SFN 137 (Rev. 04-24)</v>
      </c>
      <c r="C2" s="876"/>
      <c r="D2" s="1131" t="s">
        <v>3</v>
      </c>
      <c r="E2" s="1186">
        <f>'Sch A'!$C$2</f>
        <v>45108</v>
      </c>
      <c r="F2" s="876"/>
      <c r="G2" s="11"/>
      <c r="H2" s="11"/>
      <c r="I2" s="11"/>
    </row>
    <row r="3" spans="1:9" ht="15" customHeight="1" x14ac:dyDescent="0.2">
      <c r="B3" s="1447">
        <f>'Sch A'!$A$5</f>
        <v>0</v>
      </c>
      <c r="C3" s="1135"/>
      <c r="D3" s="1133" t="s">
        <v>4</v>
      </c>
      <c r="E3" s="1134">
        <f>'Sch A'!$C$3</f>
        <v>45473</v>
      </c>
      <c r="F3" s="1135"/>
      <c r="G3" s="11"/>
      <c r="H3" s="11"/>
      <c r="I3" s="11"/>
    </row>
    <row r="4" spans="1:9" ht="15" customHeight="1" x14ac:dyDescent="0.2"/>
    <row r="5" spans="1:9" ht="15" customHeight="1" x14ac:dyDescent="0.2">
      <c r="B5" s="2"/>
      <c r="C5" s="353" t="s">
        <v>894</v>
      </c>
      <c r="D5" s="353" t="s">
        <v>895</v>
      </c>
      <c r="E5" s="353"/>
      <c r="H5" s="11"/>
      <c r="I5" s="11"/>
    </row>
    <row r="6" spans="1:9" ht="15" customHeight="1" x14ac:dyDescent="0.2">
      <c r="B6" s="354"/>
      <c r="C6" s="355" t="s">
        <v>471</v>
      </c>
      <c r="D6" s="355" t="s">
        <v>471</v>
      </c>
      <c r="E6" s="355" t="s">
        <v>471</v>
      </c>
      <c r="H6" s="11"/>
      <c r="I6" s="11"/>
    </row>
    <row r="7" spans="1:9" ht="15" customHeight="1" x14ac:dyDescent="0.2">
      <c r="B7" s="159" t="s">
        <v>675</v>
      </c>
      <c r="C7" s="356"/>
      <c r="D7" s="357"/>
      <c r="E7" s="358"/>
      <c r="H7" s="11"/>
      <c r="I7" s="11"/>
    </row>
    <row r="8" spans="1:9" ht="15" customHeight="1" x14ac:dyDescent="0.2">
      <c r="B8" s="163" t="s">
        <v>676</v>
      </c>
      <c r="C8" s="359"/>
      <c r="D8" s="360"/>
      <c r="E8" s="361"/>
      <c r="H8" s="11"/>
      <c r="I8" s="11"/>
    </row>
    <row r="9" spans="1:9" ht="15" customHeight="1" x14ac:dyDescent="0.2">
      <c r="A9" s="11" t="s">
        <v>676</v>
      </c>
      <c r="B9" s="164" t="s">
        <v>677</v>
      </c>
      <c r="C9" s="119">
        <f>SUMIFS('Sch D-1'!$C$6:$C$222,'Sch D-1'!$D$6:$D$222,'Sch D'!A9,'Sch D-1'!$E$6:$E$222,'Sch D'!B9)</f>
        <v>0</v>
      </c>
      <c r="D9" s="119">
        <f>SUMIFS('Sch D-2'!$C$6:$C$79,'Sch D-2'!$D$6:$D$79,'Sch D'!A9,'Sch D-2'!$E$6:$E$79,'Sch D'!B9)</f>
        <v>0</v>
      </c>
      <c r="E9" s="119">
        <f>SUM(C9:D9)</f>
        <v>0</v>
      </c>
      <c r="H9" s="11"/>
      <c r="I9" s="11"/>
    </row>
    <row r="10" spans="1:9" ht="15" customHeight="1" x14ac:dyDescent="0.2">
      <c r="A10" s="11" t="s">
        <v>676</v>
      </c>
      <c r="B10" s="164" t="s">
        <v>34</v>
      </c>
      <c r="C10" s="119">
        <f>SUMIFS('Sch D-1'!$C$6:$C$222,'Sch D-1'!$D$6:$D$222,'Sch D'!A10,'Sch D-1'!$E$6:$E$222,'Sch D'!B10)</f>
        <v>0</v>
      </c>
      <c r="D10" s="119">
        <f>SUMIFS('Sch D-2'!$C$6:$C$79,'Sch D-2'!$D$6:$D$79,'Sch D'!A10,'Sch D-2'!$E$6:$E$79,'Sch D'!B10)</f>
        <v>0</v>
      </c>
      <c r="E10" s="119">
        <f>SUM(C10:D10)</f>
        <v>0</v>
      </c>
      <c r="H10" s="11"/>
      <c r="I10" s="11"/>
    </row>
    <row r="11" spans="1:9" ht="15" customHeight="1" x14ac:dyDescent="0.2">
      <c r="A11" s="11" t="s">
        <v>676</v>
      </c>
      <c r="B11" s="164" t="s">
        <v>678</v>
      </c>
      <c r="C11" s="119">
        <f>SUMIFS('Sch D-1'!$C$6:$C$222,'Sch D-1'!$D$6:$D$222,'Sch D'!A11,'Sch D-1'!$E$6:$E$222,'Sch D'!B11)</f>
        <v>0</v>
      </c>
      <c r="D11" s="119">
        <f>SUMIFS('Sch D-2'!$C$6:$C$79,'Sch D-2'!$D$6:$D$79,'Sch D'!A11,'Sch D-2'!$E$6:$E$79,'Sch D'!B11)</f>
        <v>0</v>
      </c>
      <c r="E11" s="119">
        <f>SUM(C11:D11)</f>
        <v>0</v>
      </c>
      <c r="H11" s="11"/>
      <c r="I11" s="11"/>
    </row>
    <row r="12" spans="1:9" ht="15" customHeight="1" x14ac:dyDescent="0.2">
      <c r="B12" s="163" t="s">
        <v>679</v>
      </c>
      <c r="C12" s="362"/>
      <c r="D12" s="363"/>
      <c r="E12" s="364"/>
      <c r="H12" s="11"/>
      <c r="I12" s="11"/>
    </row>
    <row r="13" spans="1:9" ht="15" customHeight="1" x14ac:dyDescent="0.2">
      <c r="A13" s="11" t="s">
        <v>679</v>
      </c>
      <c r="B13" s="164" t="s">
        <v>677</v>
      </c>
      <c r="C13" s="119">
        <f>SUMIFS('Sch D-1'!$C$6:$C$222,'Sch D-1'!$D$6:$D$222,'Sch D'!A13,'Sch D-1'!$E$6:$E$222,'Sch D'!B13)</f>
        <v>0</v>
      </c>
      <c r="D13" s="119">
        <f>SUMIFS('Sch D-2'!$C$6:$C$79,'Sch D-2'!$D$6:$D$79,'Sch D'!A13,'Sch D-2'!$E$6:$E$79,'Sch D'!B13)</f>
        <v>0</v>
      </c>
      <c r="E13" s="119">
        <f>SUM(C13:D13)</f>
        <v>0</v>
      </c>
      <c r="H13" s="11"/>
      <c r="I13" s="11"/>
    </row>
    <row r="14" spans="1:9" ht="15" customHeight="1" x14ac:dyDescent="0.2">
      <c r="A14" s="11" t="s">
        <v>679</v>
      </c>
      <c r="B14" s="164" t="s">
        <v>34</v>
      </c>
      <c r="C14" s="119">
        <f>SUMIFS('Sch D-1'!$C$6:$C$222,'Sch D-1'!$D$6:$D$222,'Sch D'!A14,'Sch D-1'!$E$6:$E$222,'Sch D'!B14)</f>
        <v>0</v>
      </c>
      <c r="D14" s="119">
        <f>SUMIFS('Sch D-2'!$C$6:$C$79,'Sch D-2'!$D$6:$D$79,'Sch D'!A14,'Sch D-2'!$E$6:$E$79,'Sch D'!B14)</f>
        <v>0</v>
      </c>
      <c r="E14" s="119">
        <f>SUM(C14:D14)</f>
        <v>0</v>
      </c>
      <c r="H14" s="11"/>
      <c r="I14" s="11"/>
    </row>
    <row r="15" spans="1:9" ht="15" customHeight="1" x14ac:dyDescent="0.2">
      <c r="A15" s="11" t="s">
        <v>679</v>
      </c>
      <c r="B15" s="164" t="s">
        <v>680</v>
      </c>
      <c r="C15" s="119">
        <f>SUMIFS('Sch D-1'!$C$6:$C$222,'Sch D-1'!$D$6:$D$222,'Sch D'!A15,'Sch D-1'!$E$6:$E$222,'Sch D'!B15)</f>
        <v>0</v>
      </c>
      <c r="D15" s="119">
        <f>SUMIFS('Sch D-2'!$C$6:$C$79,'Sch D-2'!$D$6:$D$79,'Sch D'!A15,'Sch D-2'!$E$6:$E$79,'Sch D'!B15)</f>
        <v>0</v>
      </c>
      <c r="E15" s="119">
        <f>SUM(C15:D15)</f>
        <v>0</v>
      </c>
      <c r="H15" s="11"/>
      <c r="I15" s="11"/>
    </row>
    <row r="16" spans="1:9" ht="15" customHeight="1" x14ac:dyDescent="0.2">
      <c r="A16" s="11" t="s">
        <v>679</v>
      </c>
      <c r="B16" s="164" t="s">
        <v>678</v>
      </c>
      <c r="C16" s="119">
        <f>SUMIFS('Sch D-1'!$C$6:$C$222,'Sch D-1'!$D$6:$D$222,'Sch D'!A16,'Sch D-1'!$E$6:$E$222,'Sch D'!B16)</f>
        <v>0</v>
      </c>
      <c r="D16" s="119">
        <f>SUMIFS('Sch D-2'!$C$6:$C$79,'Sch D-2'!$D$6:$D$79,'Sch D'!A16,'Sch D-2'!$E$6:$E$79,'Sch D'!B16)</f>
        <v>0</v>
      </c>
      <c r="E16" s="119">
        <f>SUM(C16:D16)</f>
        <v>0</v>
      </c>
      <c r="H16" s="11"/>
      <c r="I16" s="11"/>
    </row>
    <row r="17" spans="1:9" ht="15" customHeight="1" x14ac:dyDescent="0.2">
      <c r="B17" s="163" t="s">
        <v>627</v>
      </c>
      <c r="C17" s="362"/>
      <c r="D17" s="363"/>
      <c r="E17" s="364"/>
      <c r="H17" s="11"/>
      <c r="I17" s="11"/>
    </row>
    <row r="18" spans="1:9" ht="15" customHeight="1" x14ac:dyDescent="0.2">
      <c r="A18" s="11" t="s">
        <v>627</v>
      </c>
      <c r="B18" s="164" t="s">
        <v>677</v>
      </c>
      <c r="C18" s="119">
        <f>SUMIFS('Sch D-1'!$C$6:$C$222,'Sch D-1'!$D$6:$D$222,'Sch D'!A18,'Sch D-1'!$E$6:$E$222,'Sch D'!B18)</f>
        <v>0</v>
      </c>
      <c r="D18" s="119">
        <f>SUMIFS('Sch D-2'!$C$6:$C$79,'Sch D-2'!$D$6:$D$79,'Sch D'!A18,'Sch D-2'!$E$6:$E$79,'Sch D'!B18)</f>
        <v>0</v>
      </c>
      <c r="E18" s="119">
        <f>SUM(C18:D18)</f>
        <v>0</v>
      </c>
      <c r="H18" s="11"/>
      <c r="I18" s="11"/>
    </row>
    <row r="19" spans="1:9" ht="15" customHeight="1" x14ac:dyDescent="0.2">
      <c r="A19" s="11" t="s">
        <v>627</v>
      </c>
      <c r="B19" s="164" t="s">
        <v>34</v>
      </c>
      <c r="C19" s="119">
        <f>SUMIFS('Sch D-1'!$C$6:$C$222,'Sch D-1'!$D$6:$D$222,'Sch D'!A19,'Sch D-1'!$E$6:$E$222,'Sch D'!B19)</f>
        <v>0</v>
      </c>
      <c r="D19" s="119">
        <f>SUMIFS('Sch D-2'!$C$6:$C$79,'Sch D-2'!$D$6:$D$79,'Sch D'!A19,'Sch D-2'!$E$6:$E$79,'Sch D'!B19)</f>
        <v>0</v>
      </c>
      <c r="E19" s="119">
        <f>SUM(C19:D19)</f>
        <v>0</v>
      </c>
      <c r="H19" s="11"/>
      <c r="I19" s="11"/>
    </row>
    <row r="20" spans="1:9" ht="15" customHeight="1" x14ac:dyDescent="0.2">
      <c r="A20" s="11" t="s">
        <v>627</v>
      </c>
      <c r="B20" s="164" t="s">
        <v>680</v>
      </c>
      <c r="C20" s="119">
        <f>SUMIFS('Sch D-1'!$C$6:$C$222,'Sch D-1'!$D$6:$D$222,'Sch D'!A20,'Sch D-1'!$E$6:$E$222,'Sch D'!B20)</f>
        <v>0</v>
      </c>
      <c r="D20" s="119">
        <f>SUMIFS('Sch D-2'!$C$6:$C$79,'Sch D-2'!$D$6:$D$79,'Sch D'!A20,'Sch D-2'!$E$6:$E$79,'Sch D'!B20)</f>
        <v>0</v>
      </c>
      <c r="E20" s="119">
        <f>SUM(C20:D20)</f>
        <v>0</v>
      </c>
      <c r="H20" s="11"/>
      <c r="I20" s="11"/>
    </row>
    <row r="21" spans="1:9" ht="15" customHeight="1" x14ac:dyDescent="0.2">
      <c r="A21" s="11" t="s">
        <v>627</v>
      </c>
      <c r="B21" s="164" t="s">
        <v>678</v>
      </c>
      <c r="C21" s="119">
        <f>SUMIFS('Sch D-1'!$C$6:$C$222,'Sch D-1'!$D$6:$D$222,'Sch D'!A21,'Sch D-1'!$E$6:$E$222,'Sch D'!B21)</f>
        <v>0</v>
      </c>
      <c r="D21" s="119">
        <f>SUMIFS('Sch D-2'!$C$6:$C$79,'Sch D-2'!$D$6:$D$79,'Sch D'!A21,'Sch D-2'!$E$6:$E$79,'Sch D'!B21)</f>
        <v>0</v>
      </c>
      <c r="E21" s="119">
        <f>SUM(C21:D21)</f>
        <v>0</v>
      </c>
      <c r="H21" s="11"/>
      <c r="I21" s="11"/>
    </row>
    <row r="22" spans="1:9" ht="15" customHeight="1" x14ac:dyDescent="0.2">
      <c r="B22" s="159" t="s">
        <v>681</v>
      </c>
      <c r="C22" s="362"/>
      <c r="D22" s="363"/>
      <c r="E22" s="364"/>
      <c r="H22" s="11"/>
      <c r="I22" s="11"/>
    </row>
    <row r="23" spans="1:9" ht="15" customHeight="1" x14ac:dyDescent="0.2">
      <c r="A23" s="11" t="s">
        <v>682</v>
      </c>
      <c r="B23" s="163" t="s">
        <v>682</v>
      </c>
      <c r="C23" s="119">
        <f>SUMIFS('Sch D-1'!$C$6:$C$222,'Sch D-1'!$D$6:$D$222,'Sch D'!A23,'Sch D-1'!$E$6:$E$222,'Sch D'!B23)</f>
        <v>0</v>
      </c>
      <c r="D23" s="119">
        <f>SUMIFS('Sch D-2'!$C$6:$C$79,'Sch D-2'!$D$6:$D$79,'Sch D'!A23,'Sch D-2'!$E$6:$E$79,'Sch D'!B23)</f>
        <v>0</v>
      </c>
      <c r="E23" s="119">
        <f>SUM(C23:D23)</f>
        <v>0</v>
      </c>
      <c r="H23" s="11"/>
      <c r="I23" s="11"/>
    </row>
    <row r="24" spans="1:9" ht="15" customHeight="1" x14ac:dyDescent="0.2">
      <c r="B24" s="163" t="s">
        <v>683</v>
      </c>
      <c r="C24" s="362"/>
      <c r="D24" s="363"/>
      <c r="E24" s="364"/>
      <c r="H24" s="11"/>
      <c r="I24" s="11"/>
    </row>
    <row r="25" spans="1:9" ht="15" customHeight="1" x14ac:dyDescent="0.2">
      <c r="A25" s="11" t="s">
        <v>683</v>
      </c>
      <c r="B25" s="164" t="s">
        <v>677</v>
      </c>
      <c r="C25" s="119">
        <f>SUMIFS('Sch D-1'!$C$6:$C$222,'Sch D-1'!$D$6:$D$222,'Sch D'!A25,'Sch D-1'!$E$6:$E$222,'Sch D'!B25)</f>
        <v>0</v>
      </c>
      <c r="D25" s="119">
        <f>SUMIFS('Sch D-2'!$C$6:$C$79,'Sch D-2'!$D$6:$D$79,'Sch D'!A25,'Sch D-2'!$E$6:$E$79,'Sch D'!B25)</f>
        <v>0</v>
      </c>
      <c r="E25" s="119">
        <f>SUM(C25:D25)</f>
        <v>0</v>
      </c>
      <c r="H25" s="11"/>
      <c r="I25" s="11"/>
    </row>
    <row r="26" spans="1:9" ht="15" customHeight="1" x14ac:dyDescent="0.2">
      <c r="A26" s="11" t="s">
        <v>683</v>
      </c>
      <c r="B26" s="164" t="s">
        <v>34</v>
      </c>
      <c r="C26" s="119">
        <f>SUMIFS('Sch D-1'!$C$6:$C$222,'Sch D-1'!$D$6:$D$222,'Sch D'!A26,'Sch D-1'!$E$6:$E$222,'Sch D'!B26)</f>
        <v>0</v>
      </c>
      <c r="D26" s="119">
        <f>SUMIFS('Sch D-2'!$C$6:$C$79,'Sch D-2'!$D$6:$D$79,'Sch D'!A26,'Sch D-2'!$E$6:$E$79,'Sch D'!B26)</f>
        <v>0</v>
      </c>
      <c r="E26" s="119">
        <f>SUM(C26:D26)</f>
        <v>0</v>
      </c>
      <c r="H26" s="11"/>
      <c r="I26" s="11"/>
    </row>
    <row r="27" spans="1:9" ht="15" customHeight="1" x14ac:dyDescent="0.2">
      <c r="A27" s="11" t="s">
        <v>683</v>
      </c>
      <c r="B27" s="164" t="s">
        <v>678</v>
      </c>
      <c r="C27" s="119">
        <f>SUMIFS('Sch D-1'!$C$6:$C$222,'Sch D-1'!$D$6:$D$222,'Sch D'!A27,'Sch D-1'!$E$6:$E$222,'Sch D'!B27)</f>
        <v>0</v>
      </c>
      <c r="D27" s="119">
        <f>SUMIFS('Sch D-2'!$C$6:$C$79,'Sch D-2'!$D$6:$D$79,'Sch D'!A27,'Sch D-2'!$E$6:$E$79,'Sch D'!B27)</f>
        <v>0</v>
      </c>
      <c r="E27" s="119">
        <f>SUM(C27:D27)</f>
        <v>0</v>
      </c>
      <c r="H27" s="11"/>
      <c r="I27" s="11"/>
    </row>
    <row r="28" spans="1:9" ht="15" customHeight="1" x14ac:dyDescent="0.2">
      <c r="B28" s="163" t="s">
        <v>684</v>
      </c>
      <c r="C28" s="362"/>
      <c r="D28" s="363"/>
      <c r="E28" s="364"/>
      <c r="H28" s="11"/>
      <c r="I28" s="11"/>
    </row>
    <row r="29" spans="1:9" ht="15" customHeight="1" x14ac:dyDescent="0.2">
      <c r="A29" s="11" t="s">
        <v>684</v>
      </c>
      <c r="B29" s="164" t="s">
        <v>677</v>
      </c>
      <c r="C29" s="119">
        <f>SUMIFS('Sch D-1'!$C$6:$C$222,'Sch D-1'!$D$6:$D$222,'Sch D'!A29,'Sch D-1'!$E$6:$E$222,'Sch D'!B29)</f>
        <v>0</v>
      </c>
      <c r="D29" s="119">
        <f>SUMIFS('Sch D-2'!$C$6:$C$79,'Sch D-2'!$D$6:$D$79,'Sch D'!A29,'Sch D-2'!$E$6:$E$79,'Sch D'!B29)</f>
        <v>0</v>
      </c>
      <c r="E29" s="119">
        <f>SUM(C29:D29)</f>
        <v>0</v>
      </c>
      <c r="H29" s="11"/>
      <c r="I29" s="11"/>
    </row>
    <row r="30" spans="1:9" ht="15" customHeight="1" x14ac:dyDescent="0.2">
      <c r="A30" s="11" t="s">
        <v>684</v>
      </c>
      <c r="B30" s="164" t="s">
        <v>34</v>
      </c>
      <c r="C30" s="119">
        <f>SUMIFS('Sch D-1'!$C$6:$C$222,'Sch D-1'!$D$6:$D$222,'Sch D'!A30,'Sch D-1'!$E$6:$E$222,'Sch D'!B30)</f>
        <v>0</v>
      </c>
      <c r="D30" s="119">
        <f>SUMIFS('Sch D-2'!$C$6:$C$79,'Sch D-2'!$D$6:$D$79,'Sch D'!A30,'Sch D-2'!$E$6:$E$79,'Sch D'!B30)</f>
        <v>0</v>
      </c>
      <c r="E30" s="119">
        <f>SUM(C30:D30)</f>
        <v>0</v>
      </c>
      <c r="H30" s="11"/>
      <c r="I30" s="11"/>
    </row>
    <row r="31" spans="1:9" ht="15" customHeight="1" x14ac:dyDescent="0.2">
      <c r="A31" s="11" t="s">
        <v>684</v>
      </c>
      <c r="B31" s="164" t="s">
        <v>678</v>
      </c>
      <c r="C31" s="119">
        <f>SUMIFS('Sch D-1'!$C$6:$C$222,'Sch D-1'!$D$6:$D$222,'Sch D'!A31,'Sch D-1'!$E$6:$E$222,'Sch D'!B31)</f>
        <v>0</v>
      </c>
      <c r="D31" s="119">
        <f>SUMIFS('Sch D-2'!$C$6:$C$79,'Sch D-2'!$D$6:$D$79,'Sch D'!A31,'Sch D-2'!$E$6:$E$79,'Sch D'!B31)</f>
        <v>0</v>
      </c>
      <c r="E31" s="119">
        <f>SUM(C31:D31)</f>
        <v>0</v>
      </c>
      <c r="H31" s="11"/>
      <c r="I31" s="11"/>
    </row>
    <row r="32" spans="1:9" ht="15" customHeight="1" x14ac:dyDescent="0.2">
      <c r="B32" s="163" t="s">
        <v>685</v>
      </c>
      <c r="C32" s="362"/>
      <c r="D32" s="363"/>
      <c r="E32" s="364"/>
      <c r="H32" s="11"/>
      <c r="I32" s="11"/>
    </row>
    <row r="33" spans="1:9" ht="15" customHeight="1" x14ac:dyDescent="0.2">
      <c r="A33" s="11" t="s">
        <v>685</v>
      </c>
      <c r="B33" s="164" t="s">
        <v>677</v>
      </c>
      <c r="C33" s="119">
        <f>SUMIFS('Sch D-1'!$C$6:$C$222,'Sch D-1'!$D$6:$D$222,'Sch D'!A33,'Sch D-1'!$E$6:$E$222,'Sch D'!B33)</f>
        <v>0</v>
      </c>
      <c r="D33" s="119">
        <f>SUMIFS('Sch D-2'!$C$6:$C$79,'Sch D-2'!$D$6:$D$79,'Sch D'!A33,'Sch D-2'!$E$6:$E$79,'Sch D'!B33)</f>
        <v>0</v>
      </c>
      <c r="E33" s="119">
        <f>SUM(C33:D33)</f>
        <v>0</v>
      </c>
      <c r="H33" s="11"/>
      <c r="I33" s="11"/>
    </row>
    <row r="34" spans="1:9" ht="15" customHeight="1" x14ac:dyDescent="0.2">
      <c r="A34" s="11" t="s">
        <v>685</v>
      </c>
      <c r="B34" s="164" t="s">
        <v>34</v>
      </c>
      <c r="C34" s="119">
        <f>SUMIFS('Sch D-1'!$C$6:$C$222,'Sch D-1'!$D$6:$D$222,'Sch D'!A34,'Sch D-1'!$E$6:$E$222,'Sch D'!B34)</f>
        <v>0</v>
      </c>
      <c r="D34" s="119">
        <f>SUMIFS('Sch D-2'!$C$6:$C$79,'Sch D-2'!$D$6:$D$79,'Sch D'!A34,'Sch D-2'!$E$6:$E$79,'Sch D'!B34)</f>
        <v>0</v>
      </c>
      <c r="E34" s="119">
        <f>SUM(C34:D34)</f>
        <v>0</v>
      </c>
      <c r="H34" s="11"/>
      <c r="I34" s="11"/>
    </row>
    <row r="35" spans="1:9" ht="15" customHeight="1" x14ac:dyDescent="0.2">
      <c r="A35" s="11" t="s">
        <v>685</v>
      </c>
      <c r="B35" s="164" t="s">
        <v>678</v>
      </c>
      <c r="C35" s="119">
        <f>SUMIFS('Sch D-1'!$C$6:$C$222,'Sch D-1'!$D$6:$D$222,'Sch D'!A35,'Sch D-1'!$E$6:$E$222,'Sch D'!B35)</f>
        <v>0</v>
      </c>
      <c r="D35" s="119">
        <f>SUMIFS('Sch D-2'!$C$6:$C$79,'Sch D-2'!$D$6:$D$79,'Sch D'!A35,'Sch D-2'!$E$6:$E$79,'Sch D'!B35)</f>
        <v>0</v>
      </c>
      <c r="E35" s="119">
        <f>SUM(C35:D35)</f>
        <v>0</v>
      </c>
      <c r="H35" s="11"/>
      <c r="I35" s="11"/>
    </row>
    <row r="36" spans="1:9" ht="15" customHeight="1" x14ac:dyDescent="0.2">
      <c r="B36" s="159" t="s">
        <v>686</v>
      </c>
      <c r="C36" s="365"/>
      <c r="D36" s="366"/>
      <c r="E36" s="367"/>
      <c r="H36" s="11"/>
      <c r="I36" s="11"/>
    </row>
    <row r="37" spans="1:9" ht="15" customHeight="1" x14ac:dyDescent="0.2">
      <c r="B37" s="163" t="s">
        <v>687</v>
      </c>
      <c r="C37" s="359"/>
      <c r="D37" s="360"/>
      <c r="E37" s="361"/>
      <c r="H37" s="11"/>
      <c r="I37" s="11"/>
    </row>
    <row r="38" spans="1:9" ht="15" customHeight="1" x14ac:dyDescent="0.2">
      <c r="A38" s="11" t="s">
        <v>687</v>
      </c>
      <c r="B38" s="164" t="s">
        <v>677</v>
      </c>
      <c r="C38" s="119">
        <f>SUMIFS('Sch D-1'!$C$6:$C$222,'Sch D-1'!$D$6:$D$222,'Sch D'!A38,'Sch D-1'!$E$6:$E$222,'Sch D'!B38)</f>
        <v>0</v>
      </c>
      <c r="D38" s="119">
        <f>SUMIFS('Sch D-2'!$C$6:$C$79,'Sch D-2'!$D$6:$D$79,'Sch D'!A38,'Sch D-2'!$E$6:$E$79,'Sch D'!B38)</f>
        <v>0</v>
      </c>
      <c r="E38" s="119">
        <f>SUM(C38:D38)</f>
        <v>0</v>
      </c>
      <c r="H38" s="11"/>
      <c r="I38" s="11"/>
    </row>
    <row r="39" spans="1:9" ht="15" customHeight="1" x14ac:dyDescent="0.2">
      <c r="A39" s="11" t="s">
        <v>687</v>
      </c>
      <c r="B39" s="164" t="s">
        <v>34</v>
      </c>
      <c r="C39" s="119">
        <f>SUMIFS('Sch D-1'!$C$6:$C$222,'Sch D-1'!$D$6:$D$222,'Sch D'!A39,'Sch D-1'!$E$6:$E$222,'Sch D'!B39)</f>
        <v>0</v>
      </c>
      <c r="D39" s="119">
        <f>SUMIFS('Sch D-2'!$C$6:$C$79,'Sch D-2'!$D$6:$D$79,'Sch D'!A39,'Sch D-2'!$E$6:$E$79,'Sch D'!B39)</f>
        <v>0</v>
      </c>
      <c r="E39" s="119">
        <f>SUM(C39:D39)</f>
        <v>0</v>
      </c>
      <c r="H39" s="11"/>
      <c r="I39" s="11"/>
    </row>
    <row r="40" spans="1:9" ht="15" customHeight="1" x14ac:dyDescent="0.2">
      <c r="A40" s="11" t="s">
        <v>687</v>
      </c>
      <c r="B40" s="164" t="s">
        <v>688</v>
      </c>
      <c r="C40" s="119">
        <f>SUMIFS('Sch D-1'!$C$6:$C$222,'Sch D-1'!$D$6:$D$222,'Sch D'!A40,'Sch D-1'!$E$6:$E$222,'Sch D'!B40)</f>
        <v>0</v>
      </c>
      <c r="D40" s="119">
        <f>SUMIFS('Sch D-2'!$C$6:$C$79,'Sch D-2'!$D$6:$D$79,'Sch D'!A40,'Sch D-2'!$E$6:$E$79,'Sch D'!B40)</f>
        <v>0</v>
      </c>
      <c r="E40" s="119">
        <f>SUM(C40:D40)</f>
        <v>0</v>
      </c>
      <c r="H40" s="11"/>
      <c r="I40" s="11"/>
    </row>
    <row r="41" spans="1:9" ht="15" customHeight="1" x14ac:dyDescent="0.2">
      <c r="A41" s="11" t="s">
        <v>687</v>
      </c>
      <c r="B41" s="164" t="s">
        <v>678</v>
      </c>
      <c r="C41" s="119">
        <f>SUMIFS('Sch D-1'!$C$6:$C$222,'Sch D-1'!$D$6:$D$222,'Sch D'!A41,'Sch D-1'!$E$6:$E$222,'Sch D'!B41)</f>
        <v>0</v>
      </c>
      <c r="D41" s="119">
        <f>SUMIFS('Sch D-2'!$C$6:$C$79,'Sch D-2'!$D$6:$D$79,'Sch D'!A41,'Sch D-2'!$E$6:$E$79,'Sch D'!B41)</f>
        <v>0</v>
      </c>
      <c r="E41" s="119">
        <f>SUM(C41:D41)</f>
        <v>0</v>
      </c>
      <c r="H41" s="11"/>
      <c r="I41" s="11"/>
    </row>
    <row r="42" spans="1:9" ht="15" customHeight="1" x14ac:dyDescent="0.2">
      <c r="B42" s="163" t="s">
        <v>689</v>
      </c>
      <c r="C42" s="362"/>
      <c r="D42" s="363"/>
      <c r="E42" s="364"/>
      <c r="H42" s="11"/>
      <c r="I42" s="11"/>
    </row>
    <row r="43" spans="1:9" ht="15" customHeight="1" x14ac:dyDescent="0.2">
      <c r="A43" s="11" t="s">
        <v>689</v>
      </c>
      <c r="B43" s="164" t="s">
        <v>677</v>
      </c>
      <c r="C43" s="119">
        <f>SUMIFS('Sch D-1'!$C$6:$C$222,'Sch D-1'!$D$6:$D$222,'Sch D'!A43,'Sch D-1'!$E$6:$E$222,'Sch D'!B43)</f>
        <v>0</v>
      </c>
      <c r="D43" s="119">
        <f>SUMIFS('Sch D-2'!$C$6:$C$79,'Sch D-2'!$D$6:$D$79,'Sch D'!A43,'Sch D-2'!$E$6:$E$79,'Sch D'!B43)</f>
        <v>0</v>
      </c>
      <c r="E43" s="119">
        <f>SUM(C43:D43)</f>
        <v>0</v>
      </c>
      <c r="H43" s="11"/>
      <c r="I43" s="11"/>
    </row>
    <row r="44" spans="1:9" ht="15" customHeight="1" x14ac:dyDescent="0.2">
      <c r="A44" s="11" t="s">
        <v>689</v>
      </c>
      <c r="B44" s="164" t="s">
        <v>34</v>
      </c>
      <c r="C44" s="119">
        <f>SUMIFS('Sch D-1'!$C$6:$C$222,'Sch D-1'!$D$6:$D$222,'Sch D'!A44,'Sch D-1'!$E$6:$E$222,'Sch D'!B44)</f>
        <v>0</v>
      </c>
      <c r="D44" s="119">
        <f>SUMIFS('Sch D-2'!$C$6:$C$79,'Sch D-2'!$D$6:$D$79,'Sch D'!A44,'Sch D-2'!$E$6:$E$79,'Sch D'!B44)</f>
        <v>0</v>
      </c>
      <c r="E44" s="119">
        <f>SUM(C44:D44)</f>
        <v>0</v>
      </c>
      <c r="H44" s="11"/>
      <c r="I44" s="11"/>
    </row>
    <row r="45" spans="1:9" ht="15" customHeight="1" x14ac:dyDescent="0.2">
      <c r="A45" s="11" t="s">
        <v>689</v>
      </c>
      <c r="B45" s="164" t="s">
        <v>678</v>
      </c>
      <c r="C45" s="119">
        <f>SUMIFS('Sch D-1'!$C$6:$C$222,'Sch D-1'!$D$6:$D$222,'Sch D'!A45,'Sch D-1'!$E$6:$E$222,'Sch D'!B45)</f>
        <v>0</v>
      </c>
      <c r="D45" s="119">
        <f>SUMIFS('Sch D-2'!$C$6:$C$79,'Sch D-2'!$D$6:$D$79,'Sch D'!A45,'Sch D-2'!$E$6:$E$79,'Sch D'!B45)</f>
        <v>0</v>
      </c>
      <c r="E45" s="119">
        <f>SUM(C45:D45)</f>
        <v>0</v>
      </c>
      <c r="H45" s="11"/>
      <c r="I45" s="11"/>
    </row>
    <row r="46" spans="1:9" ht="15" customHeight="1" x14ac:dyDescent="0.2">
      <c r="B46" s="163" t="s">
        <v>690</v>
      </c>
      <c r="C46" s="362"/>
      <c r="D46" s="363"/>
      <c r="E46" s="364"/>
      <c r="H46" s="11"/>
      <c r="I46" s="11"/>
    </row>
    <row r="47" spans="1:9" ht="15" customHeight="1" x14ac:dyDescent="0.2">
      <c r="A47" s="11" t="s">
        <v>690</v>
      </c>
      <c r="B47" s="164" t="s">
        <v>678</v>
      </c>
      <c r="C47" s="119">
        <f>SUMIFS('Sch D-1'!$C$6:$C$222,'Sch D-1'!$D$6:$D$222,'Sch D'!A47,'Sch D-1'!$E$6:$E$222,'Sch D'!B47)</f>
        <v>0</v>
      </c>
      <c r="D47" s="119">
        <f>SUMIFS('Sch D-2'!$C$6:$C$79,'Sch D-2'!$D$6:$D$79,'Sch D'!A47,'Sch D-2'!$E$6:$E$79,'Sch D'!B47)</f>
        <v>0</v>
      </c>
      <c r="E47" s="119">
        <f>SUM(C47:D47)</f>
        <v>0</v>
      </c>
      <c r="H47" s="11"/>
      <c r="I47" s="11"/>
    </row>
    <row r="48" spans="1:9" ht="15" customHeight="1" x14ac:dyDescent="0.2">
      <c r="B48" s="163" t="s">
        <v>691</v>
      </c>
      <c r="C48" s="362"/>
      <c r="D48" s="363"/>
      <c r="E48" s="364"/>
      <c r="H48" s="11"/>
      <c r="I48" s="11"/>
    </row>
    <row r="49" spans="1:9" ht="15" customHeight="1" x14ac:dyDescent="0.2">
      <c r="A49" s="11" t="s">
        <v>691</v>
      </c>
      <c r="B49" s="164" t="s">
        <v>677</v>
      </c>
      <c r="C49" s="119">
        <f>SUMIFS('Sch D-1'!$C$6:$C$222,'Sch D-1'!$D$6:$D$222,'Sch D'!A49,'Sch D-1'!$E$6:$E$222,'Sch D'!B49)</f>
        <v>0</v>
      </c>
      <c r="D49" s="119">
        <f>SUMIFS('Sch D-2'!$C$6:$C$79,'Sch D-2'!$D$6:$D$79,'Sch D'!A49,'Sch D-2'!$E$6:$E$79,'Sch D'!B49)</f>
        <v>0</v>
      </c>
      <c r="E49" s="119">
        <f>SUM(C49:D49)</f>
        <v>0</v>
      </c>
      <c r="H49" s="11"/>
      <c r="I49" s="11"/>
    </row>
    <row r="50" spans="1:9" ht="15" customHeight="1" x14ac:dyDescent="0.2">
      <c r="A50" s="11" t="s">
        <v>691</v>
      </c>
      <c r="B50" s="164" t="s">
        <v>34</v>
      </c>
      <c r="C50" s="119">
        <f>SUMIFS('Sch D-1'!$C$6:$C$222,'Sch D-1'!$D$6:$D$222,'Sch D'!A50,'Sch D-1'!$E$6:$E$222,'Sch D'!B50)</f>
        <v>0</v>
      </c>
      <c r="D50" s="119">
        <f>SUMIFS('Sch D-2'!$C$6:$C$79,'Sch D-2'!$D$6:$D$79,'Sch D'!A50,'Sch D-2'!$E$6:$E$79,'Sch D'!B50)</f>
        <v>0</v>
      </c>
      <c r="E50" s="119">
        <f>SUM(C50:D50)</f>
        <v>0</v>
      </c>
      <c r="H50" s="11"/>
      <c r="I50" s="11"/>
    </row>
    <row r="51" spans="1:9" ht="15" customHeight="1" x14ac:dyDescent="0.2">
      <c r="A51" s="11" t="s">
        <v>691</v>
      </c>
      <c r="B51" s="164" t="s">
        <v>692</v>
      </c>
      <c r="C51" s="119">
        <f>SUMIFS('Sch D-1'!$C$6:$C$222,'Sch D-1'!$D$6:$D$222,'Sch D'!A51,'Sch D-1'!$E$6:$E$222,'Sch D'!B51)</f>
        <v>0</v>
      </c>
      <c r="D51" s="119">
        <f>SUMIFS('Sch D-2'!$C$6:$C$79,'Sch D-2'!$D$6:$D$79,'Sch D'!A51,'Sch D-2'!$E$6:$E$79,'Sch D'!B51)</f>
        <v>0</v>
      </c>
      <c r="E51" s="119">
        <f>SUM(C51:D51)</f>
        <v>0</v>
      </c>
      <c r="H51" s="11"/>
      <c r="I51" s="11"/>
    </row>
    <row r="52" spans="1:9" ht="15" customHeight="1" x14ac:dyDescent="0.2">
      <c r="A52" s="11" t="s">
        <v>691</v>
      </c>
      <c r="B52" s="164" t="s">
        <v>678</v>
      </c>
      <c r="C52" s="119">
        <f>SUMIFS('Sch D-1'!$C$6:$C$222,'Sch D-1'!$D$6:$D$222,'Sch D'!A52,'Sch D-1'!$E$6:$E$222,'Sch D'!B52)</f>
        <v>0</v>
      </c>
      <c r="D52" s="119">
        <f>SUMIFS('Sch D-2'!$C$6:$C$79,'Sch D-2'!$D$6:$D$79,'Sch D'!A52,'Sch D-2'!$E$6:$E$79,'Sch D'!B52)</f>
        <v>0</v>
      </c>
      <c r="E52" s="119">
        <f>SUM(C52:D52)</f>
        <v>0</v>
      </c>
      <c r="H52" s="11"/>
      <c r="I52" s="11"/>
    </row>
    <row r="53" spans="1:9" ht="15" customHeight="1" x14ac:dyDescent="0.2">
      <c r="B53" s="163" t="s">
        <v>693</v>
      </c>
      <c r="C53" s="362"/>
      <c r="D53" s="363"/>
      <c r="E53" s="364"/>
      <c r="H53" s="11"/>
      <c r="I53" s="11"/>
    </row>
    <row r="54" spans="1:9" ht="15" customHeight="1" x14ac:dyDescent="0.2">
      <c r="A54" s="11" t="s">
        <v>693</v>
      </c>
      <c r="B54" s="164" t="s">
        <v>677</v>
      </c>
      <c r="C54" s="119">
        <f>SUMIFS('Sch D-1'!$C$6:$C$222,'Sch D-1'!$D$6:$D$222,'Sch D'!A54,'Sch D-1'!$E$6:$E$222,'Sch D'!B54)</f>
        <v>0</v>
      </c>
      <c r="D54" s="119">
        <f>SUMIFS('Sch D-2'!$C$6:$C$79,'Sch D-2'!$D$6:$D$79,'Sch D'!A54,'Sch D-2'!$E$6:$E$79,'Sch D'!B54)</f>
        <v>0</v>
      </c>
      <c r="E54" s="119">
        <f>SUM(C54:D54)</f>
        <v>0</v>
      </c>
      <c r="H54" s="11"/>
      <c r="I54" s="11"/>
    </row>
    <row r="55" spans="1:9" ht="15" customHeight="1" x14ac:dyDescent="0.2">
      <c r="A55" s="11" t="s">
        <v>693</v>
      </c>
      <c r="B55" s="164" t="s">
        <v>34</v>
      </c>
      <c r="C55" s="119">
        <f>SUMIFS('Sch D-1'!$C$6:$C$222,'Sch D-1'!$D$6:$D$222,'Sch D'!A55,'Sch D-1'!$E$6:$E$222,'Sch D'!B55)</f>
        <v>0</v>
      </c>
      <c r="D55" s="119">
        <f>SUMIFS('Sch D-2'!$C$6:$C$79,'Sch D-2'!$D$6:$D$79,'Sch D'!A55,'Sch D-2'!$E$6:$E$79,'Sch D'!B55)</f>
        <v>0</v>
      </c>
      <c r="E55" s="119">
        <f>SUM(C55:D55)</f>
        <v>0</v>
      </c>
      <c r="H55" s="11"/>
      <c r="I55" s="11"/>
    </row>
    <row r="56" spans="1:9" ht="15" customHeight="1" x14ac:dyDescent="0.2">
      <c r="A56" s="11" t="s">
        <v>693</v>
      </c>
      <c r="B56" s="164" t="s">
        <v>678</v>
      </c>
      <c r="C56" s="119">
        <f>SUMIFS('Sch D-1'!$C$6:$C$222,'Sch D-1'!$D$6:$D$222,'Sch D'!A56,'Sch D-1'!$E$6:$E$222,'Sch D'!B56)</f>
        <v>0</v>
      </c>
      <c r="D56" s="119">
        <f>SUMIFS('Sch D-2'!$C$6:$C$79,'Sch D-2'!$D$6:$D$79,'Sch D'!A56,'Sch D-2'!$E$6:$E$79,'Sch D'!B56)</f>
        <v>0</v>
      </c>
      <c r="E56" s="119">
        <f>SUM(C56:D56)</f>
        <v>0</v>
      </c>
      <c r="H56" s="11"/>
      <c r="I56" s="11"/>
    </row>
    <row r="57" spans="1:9" ht="15" customHeight="1" x14ac:dyDescent="0.2">
      <c r="B57" s="163" t="s">
        <v>694</v>
      </c>
      <c r="C57" s="362"/>
      <c r="D57" s="363"/>
      <c r="E57" s="364"/>
      <c r="H57" s="11"/>
      <c r="I57" s="11"/>
    </row>
    <row r="58" spans="1:9" ht="15" customHeight="1" x14ac:dyDescent="0.2">
      <c r="A58" s="11" t="s">
        <v>694</v>
      </c>
      <c r="B58" s="164" t="s">
        <v>677</v>
      </c>
      <c r="C58" s="119">
        <f>SUMIFS('Sch D-1'!$C$6:$C$222,'Sch D-1'!$D$6:$D$222,'Sch D'!A58,'Sch D-1'!$E$6:$E$222,'Sch D'!B58)</f>
        <v>0</v>
      </c>
      <c r="D58" s="119">
        <f>SUMIFS('Sch D-2'!$C$6:$C$79,'Sch D-2'!$D$6:$D$79,'Sch D'!A58,'Sch D-2'!$E$6:$E$79,'Sch D'!B58)</f>
        <v>0</v>
      </c>
      <c r="E58" s="119">
        <f>SUM(C58:D58)</f>
        <v>0</v>
      </c>
      <c r="H58" s="11"/>
      <c r="I58" s="11"/>
    </row>
    <row r="59" spans="1:9" ht="15" customHeight="1" x14ac:dyDescent="0.2">
      <c r="A59" s="11" t="s">
        <v>694</v>
      </c>
      <c r="B59" s="164" t="s">
        <v>34</v>
      </c>
      <c r="C59" s="119">
        <f>SUMIFS('Sch D-1'!$C$6:$C$222,'Sch D-1'!$D$6:$D$222,'Sch D'!A59,'Sch D-1'!$E$6:$E$222,'Sch D'!B59)</f>
        <v>0</v>
      </c>
      <c r="D59" s="119">
        <f>SUMIFS('Sch D-2'!$C$6:$C$79,'Sch D-2'!$D$6:$D$79,'Sch D'!A59,'Sch D-2'!$E$6:$E$79,'Sch D'!B59)</f>
        <v>0</v>
      </c>
      <c r="E59" s="119">
        <f>SUM(C59:D59)</f>
        <v>0</v>
      </c>
      <c r="H59" s="11"/>
      <c r="I59" s="11"/>
    </row>
    <row r="60" spans="1:9" ht="15" customHeight="1" x14ac:dyDescent="0.2">
      <c r="A60" s="11" t="s">
        <v>694</v>
      </c>
      <c r="B60" s="164" t="s">
        <v>678</v>
      </c>
      <c r="C60" s="119">
        <f>SUMIFS('Sch D-1'!$C$6:$C$222,'Sch D-1'!$D$6:$D$222,'Sch D'!A60,'Sch D-1'!$E$6:$E$222,'Sch D'!B60)</f>
        <v>0</v>
      </c>
      <c r="D60" s="119">
        <f>SUMIFS('Sch D-2'!$C$6:$C$79,'Sch D-2'!$D$6:$D$79,'Sch D'!A60,'Sch D-2'!$E$6:$E$79,'Sch D'!B60)</f>
        <v>0</v>
      </c>
      <c r="E60" s="119">
        <f>SUM(C60:D60)</f>
        <v>0</v>
      </c>
      <c r="H60" s="11"/>
      <c r="I60" s="11"/>
    </row>
    <row r="61" spans="1:9" ht="15" customHeight="1" x14ac:dyDescent="0.2">
      <c r="B61" s="163" t="s">
        <v>695</v>
      </c>
      <c r="C61" s="362"/>
      <c r="D61" s="363"/>
      <c r="E61" s="364"/>
      <c r="H61" s="11"/>
      <c r="I61" s="11"/>
    </row>
    <row r="62" spans="1:9" ht="15" customHeight="1" x14ac:dyDescent="0.2">
      <c r="A62" s="11" t="s">
        <v>695</v>
      </c>
      <c r="B62" s="164" t="s">
        <v>677</v>
      </c>
      <c r="C62" s="119">
        <f>SUMIFS('Sch D-1'!$C$6:$C$222,'Sch D-1'!$D$6:$D$222,'Sch D'!A62,'Sch D-1'!$E$6:$E$222,'Sch D'!B62)</f>
        <v>0</v>
      </c>
      <c r="D62" s="119">
        <f>SUMIFS('Sch D-2'!$C$6:$C$79,'Sch D-2'!$D$6:$D$79,'Sch D'!A62,'Sch D-2'!$E$6:$E$79,'Sch D'!B62)</f>
        <v>0</v>
      </c>
      <c r="E62" s="119">
        <f>SUM(C62:D62)</f>
        <v>0</v>
      </c>
      <c r="H62" s="11"/>
      <c r="I62" s="11"/>
    </row>
    <row r="63" spans="1:9" ht="15" customHeight="1" x14ac:dyDescent="0.2">
      <c r="A63" s="11" t="s">
        <v>695</v>
      </c>
      <c r="B63" s="164" t="s">
        <v>34</v>
      </c>
      <c r="C63" s="119">
        <f>SUMIFS('Sch D-1'!$C$6:$C$222,'Sch D-1'!$D$6:$D$222,'Sch D'!A63,'Sch D-1'!$E$6:$E$222,'Sch D'!B63)</f>
        <v>0</v>
      </c>
      <c r="D63" s="119">
        <f>SUMIFS('Sch D-2'!$C$6:$C$79,'Sch D-2'!$D$6:$D$79,'Sch D'!A63,'Sch D-2'!$E$6:$E$79,'Sch D'!B63)</f>
        <v>0</v>
      </c>
      <c r="E63" s="119">
        <f>SUM(C63:D63)</f>
        <v>0</v>
      </c>
      <c r="H63" s="11"/>
      <c r="I63" s="11"/>
    </row>
    <row r="64" spans="1:9" ht="15" customHeight="1" x14ac:dyDescent="0.2">
      <c r="A64" s="11" t="s">
        <v>695</v>
      </c>
      <c r="B64" s="164" t="s">
        <v>678</v>
      </c>
      <c r="C64" s="119">
        <f>SUMIFS('Sch D-1'!$C$6:$C$222,'Sch D-1'!$D$6:$D$222,'Sch D'!A64,'Sch D-1'!$E$6:$E$222,'Sch D'!B64)</f>
        <v>0</v>
      </c>
      <c r="D64" s="119">
        <f>SUMIFS('Sch D-2'!$C$6:$C$79,'Sch D-2'!$D$6:$D$79,'Sch D'!A64,'Sch D-2'!$E$6:$E$79,'Sch D'!B64)</f>
        <v>0</v>
      </c>
      <c r="E64" s="119">
        <f>SUM(C64:D64)</f>
        <v>0</v>
      </c>
      <c r="H64" s="11"/>
      <c r="I64" s="11"/>
    </row>
    <row r="65" spans="1:9" ht="15" customHeight="1" x14ac:dyDescent="0.2">
      <c r="A65" s="11" t="s">
        <v>708</v>
      </c>
      <c r="B65" s="847" t="s">
        <v>708</v>
      </c>
      <c r="C65" s="119">
        <f>SUMIFS('Sch D-1'!$C$6:$C$222,'Sch D-1'!$D$6:$D$222,'Sch D'!A65,'Sch D-1'!$E$6:$E$222,'Sch D'!B65)</f>
        <v>0</v>
      </c>
      <c r="D65" s="119">
        <f>SUMIFS('Sch D-2'!$C$6:$C$79,'Sch D-2'!$D$6:$D$79,'Sch D'!A65,'Sch D-2'!$E$6:$E$79,'Sch D'!B65)</f>
        <v>0</v>
      </c>
      <c r="E65" s="119">
        <f>SUM(C65:D65)</f>
        <v>0</v>
      </c>
      <c r="H65" s="11"/>
      <c r="I65" s="11"/>
    </row>
    <row r="66" spans="1:9" ht="15" customHeight="1" x14ac:dyDescent="0.2">
      <c r="A66" s="858" t="s">
        <v>1503</v>
      </c>
      <c r="B66" s="881" t="s">
        <v>1503</v>
      </c>
      <c r="C66" s="119">
        <f>SUMIFS('Sch D-1'!$C$6:$C$222,'Sch D-1'!$D$6:$D$222,'Sch D'!A66,'Sch D-1'!$E$6:$E$222,'Sch D'!B66)</f>
        <v>0</v>
      </c>
      <c r="D66" s="119">
        <f>SUMIFS('Sch D-2'!$C$6:$C$79,'Sch D-2'!$D$6:$D$79,'Sch D'!A66,'Sch D-2'!$E$6:$E$79,'Sch D'!B66)</f>
        <v>0</v>
      </c>
      <c r="E66" s="119">
        <f>SUM(C66:D66)</f>
        <v>0</v>
      </c>
      <c r="H66" s="11"/>
      <c r="I66" s="11"/>
    </row>
    <row r="67" spans="1:9" ht="15" customHeight="1" x14ac:dyDescent="0.2">
      <c r="B67" s="165"/>
      <c r="C67" s="366"/>
      <c r="D67" s="366"/>
      <c r="E67" s="367"/>
      <c r="H67" s="11"/>
      <c r="I67" s="11"/>
    </row>
    <row r="68" spans="1:9" ht="15" customHeight="1" x14ac:dyDescent="0.2">
      <c r="B68" s="166" t="s">
        <v>473</v>
      </c>
      <c r="C68" s="359"/>
      <c r="D68" s="360"/>
      <c r="E68" s="361"/>
      <c r="H68" s="11"/>
      <c r="I68" s="11"/>
    </row>
    <row r="69" spans="1:9" ht="15" customHeight="1" x14ac:dyDescent="0.2">
      <c r="A69" s="11" t="s">
        <v>473</v>
      </c>
      <c r="B69" s="168" t="s">
        <v>696</v>
      </c>
      <c r="C69" s="119">
        <f>SUMIFS('Sch D-1'!$C$6:$C$222,'Sch D-1'!$D$6:$D$222,'Sch D'!A69,'Sch D-1'!$E$6:$E$222,'Sch D'!B69)</f>
        <v>0</v>
      </c>
      <c r="D69" s="119">
        <f>SUMIFS('Sch D-2'!$C$6:$C$79,'Sch D-2'!$D$6:$D$79,'Sch D'!A69,'Sch D-2'!$E$6:$E$79,'Sch D'!B69)</f>
        <v>0</v>
      </c>
      <c r="E69" s="119">
        <f>SUM(C69:D69)</f>
        <v>0</v>
      </c>
      <c r="H69" s="11"/>
      <c r="I69" s="11"/>
    </row>
    <row r="70" spans="1:9" ht="15" customHeight="1" x14ac:dyDescent="0.2">
      <c r="A70" s="11" t="s">
        <v>473</v>
      </c>
      <c r="B70" s="168" t="s">
        <v>697</v>
      </c>
      <c r="C70" s="119">
        <f>SUMIFS('Sch D-1'!$C$6:$C$222,'Sch D-1'!$D$6:$D$222,'Sch D'!A70,'Sch D-1'!$E$6:$E$222,'Sch D'!B70)</f>
        <v>0</v>
      </c>
      <c r="D70" s="119">
        <f>SUMIFS('Sch D-2'!$C$6:$C$79,'Sch D-2'!$D$6:$D$79,'Sch D'!A70,'Sch D-2'!$E$6:$E$79,'Sch D'!B70)</f>
        <v>0</v>
      </c>
      <c r="E70" s="119">
        <f>SUM(C70:D70)</f>
        <v>0</v>
      </c>
      <c r="H70" s="11"/>
      <c r="I70" s="11"/>
    </row>
    <row r="71" spans="1:9" ht="15" customHeight="1" x14ac:dyDescent="0.2">
      <c r="B71" s="166" t="s">
        <v>474</v>
      </c>
      <c r="C71" s="362"/>
      <c r="D71" s="363"/>
      <c r="E71" s="364"/>
      <c r="H71" s="11"/>
      <c r="I71" s="11"/>
    </row>
    <row r="72" spans="1:9" ht="15" customHeight="1" x14ac:dyDescent="0.2">
      <c r="A72" s="11" t="s">
        <v>474</v>
      </c>
      <c r="B72" s="168" t="s">
        <v>696</v>
      </c>
      <c r="C72" s="119">
        <f>SUMIFS('Sch D-1'!$C$6:$C$222,'Sch D-1'!$D$6:$D$222,'Sch D'!A72,'Sch D-1'!$E$6:$E$222,'Sch D'!B72)</f>
        <v>0</v>
      </c>
      <c r="D72" s="119">
        <f>SUMIFS('Sch D-2'!$C$6:$C$79,'Sch D-2'!$D$6:$D$79,'Sch D'!A72,'Sch D-2'!$E$6:$E$79,'Sch D'!B72)</f>
        <v>0</v>
      </c>
      <c r="E72" s="119">
        <f>SUM(C72:D72)</f>
        <v>0</v>
      </c>
      <c r="H72" s="11"/>
      <c r="I72" s="11"/>
    </row>
    <row r="73" spans="1:9" ht="15" customHeight="1" x14ac:dyDescent="0.2">
      <c r="A73" s="11" t="s">
        <v>474</v>
      </c>
      <c r="B73" s="168" t="s">
        <v>698</v>
      </c>
      <c r="C73" s="119">
        <f>SUMIFS('Sch D-1'!$C$6:$C$222,'Sch D-1'!$D$6:$D$222,'Sch D'!A73,'Sch D-1'!$E$6:$E$222,'Sch D'!B73)</f>
        <v>0</v>
      </c>
      <c r="D73" s="119">
        <f>SUMIFS('Sch D-2'!$C$6:$C$79,'Sch D-2'!$D$6:$D$79,'Sch D'!A73,'Sch D-2'!$E$6:$E$79,'Sch D'!B73)</f>
        <v>0</v>
      </c>
      <c r="E73" s="119">
        <f>SUM(C73:D73)</f>
        <v>0</v>
      </c>
      <c r="H73" s="11"/>
      <c r="I73" s="11"/>
    </row>
    <row r="74" spans="1:9" ht="15" customHeight="1" x14ac:dyDescent="0.2">
      <c r="B74" s="166" t="s">
        <v>475</v>
      </c>
      <c r="C74" s="362"/>
      <c r="D74" s="363"/>
      <c r="E74" s="364"/>
      <c r="H74" s="11"/>
      <c r="I74" s="11"/>
    </row>
    <row r="75" spans="1:9" ht="15" customHeight="1" x14ac:dyDescent="0.2">
      <c r="A75" s="11" t="s">
        <v>475</v>
      </c>
      <c r="B75" s="168" t="s">
        <v>696</v>
      </c>
      <c r="C75" s="119">
        <f>SUMIFS('Sch D-1'!$C$6:$C$222,'Sch D-1'!$D$6:$D$222,'Sch D'!A75,'Sch D-1'!$E$6:$E$222,'Sch D'!B75)</f>
        <v>0</v>
      </c>
      <c r="D75" s="119">
        <f>SUMIFS('Sch D-2'!$C$6:$C$79,'Sch D-2'!$D$6:$D$79,'Sch D'!A75,'Sch D-2'!$E$6:$E$79,'Sch D'!B75)</f>
        <v>0</v>
      </c>
      <c r="E75" s="119">
        <f>SUM(C75:D75)</f>
        <v>0</v>
      </c>
      <c r="H75" s="11"/>
      <c r="I75" s="11"/>
    </row>
    <row r="76" spans="1:9" ht="15" customHeight="1" x14ac:dyDescent="0.2">
      <c r="A76" s="11" t="s">
        <v>475</v>
      </c>
      <c r="B76" s="168" t="s">
        <v>699</v>
      </c>
      <c r="C76" s="119">
        <f>SUMIFS('Sch D-1'!$C$6:$C$222,'Sch D-1'!$D$6:$D$222,'Sch D'!A76,'Sch D-1'!$E$6:$E$222,'Sch D'!B76)</f>
        <v>0</v>
      </c>
      <c r="D76" s="119">
        <f>SUMIFS('Sch D-2'!$C$6:$C$79,'Sch D-2'!$D$6:$D$79,'Sch D'!A76,'Sch D-2'!$E$6:$E$79,'Sch D'!B76)</f>
        <v>0</v>
      </c>
      <c r="E76" s="119">
        <f>SUM(C76:D76)</f>
        <v>0</v>
      </c>
      <c r="H76" s="11"/>
      <c r="I76" s="11"/>
    </row>
    <row r="77" spans="1:9" ht="15" customHeight="1" x14ac:dyDescent="0.2">
      <c r="B77" s="166" t="s">
        <v>476</v>
      </c>
      <c r="C77" s="362"/>
      <c r="D77" s="363"/>
      <c r="E77" s="364"/>
      <c r="H77" s="11"/>
      <c r="I77" s="11"/>
    </row>
    <row r="78" spans="1:9" ht="15" customHeight="1" x14ac:dyDescent="0.2">
      <c r="A78" s="11" t="s">
        <v>476</v>
      </c>
      <c r="B78" s="168" t="s">
        <v>696</v>
      </c>
      <c r="C78" s="119">
        <f>SUMIFS('Sch D-1'!$C$6:$C$222,'Sch D-1'!$D$6:$D$222,'Sch D'!A78,'Sch D-1'!$E$6:$E$222,'Sch D'!B78)</f>
        <v>0</v>
      </c>
      <c r="D78" s="119">
        <f>SUMIFS('Sch D-2'!$C$6:$C$79,'Sch D-2'!$D$6:$D$79,'Sch D'!A78,'Sch D-2'!$E$6:$E$79,'Sch D'!B78)</f>
        <v>0</v>
      </c>
      <c r="E78" s="119">
        <f>SUM(C78:D78)</f>
        <v>0</v>
      </c>
      <c r="H78" s="11"/>
      <c r="I78" s="11"/>
    </row>
    <row r="79" spans="1:9" ht="15" customHeight="1" x14ac:dyDescent="0.2">
      <c r="A79" s="11" t="s">
        <v>476</v>
      </c>
      <c r="B79" s="168" t="s">
        <v>700</v>
      </c>
      <c r="C79" s="119">
        <f>SUMIFS('Sch D-1'!$C$6:$C$222,'Sch D-1'!$D$6:$D$222,'Sch D'!A79,'Sch D-1'!$E$6:$E$222,'Sch D'!B79)</f>
        <v>0</v>
      </c>
      <c r="D79" s="119">
        <f>SUMIFS('Sch D-2'!$C$6:$C$79,'Sch D-2'!$D$6:$D$79,'Sch D'!A79,'Sch D-2'!$E$6:$E$79,'Sch D'!B79)</f>
        <v>0</v>
      </c>
      <c r="E79" s="119">
        <f>SUM(C79:D79)</f>
        <v>0</v>
      </c>
      <c r="H79" s="11"/>
      <c r="I79" s="11"/>
    </row>
    <row r="80" spans="1:9" ht="15" customHeight="1" thickBot="1" x14ac:dyDescent="0.25">
      <c r="B80" s="368" t="s">
        <v>471</v>
      </c>
      <c r="C80" s="369">
        <f>SUM(C8:C79)</f>
        <v>0</v>
      </c>
      <c r="D80" s="170">
        <f>SUM(D8:D79)</f>
        <v>0</v>
      </c>
      <c r="E80" s="170">
        <f>SUM(E8:E79)</f>
        <v>0</v>
      </c>
      <c r="H80" s="11"/>
      <c r="I80" s="11"/>
    </row>
    <row r="81" spans="2:7" ht="15.75" thickTop="1" x14ac:dyDescent="0.2">
      <c r="B81" s="327"/>
      <c r="C81" s="370"/>
      <c r="D81" s="370"/>
      <c r="E81" s="370"/>
      <c r="F81" s="370"/>
      <c r="G81" s="370"/>
    </row>
    <row r="82" spans="2:7" x14ac:dyDescent="0.2">
      <c r="B82" s="327"/>
      <c r="C82" s="370"/>
      <c r="D82" s="370"/>
      <c r="E82" s="370"/>
      <c r="F82" s="370"/>
      <c r="G82" s="370"/>
    </row>
  </sheetData>
  <sheetProtection algorithmName="SHA-512" hashValue="ye8Xlq2540E+XqkhKB2wEFZLUu+GyWWKqt93425DiBtAttpiSMtubPes/g2huJXOMNC56d+Dl3wKCH3pWK0aLQ==" saltValue="52Gvy/D0twRZ2rEo0HC3iA==" spinCount="100000" sheet="1" objects="1" scenarios="1"/>
  <printOptions horizontalCentered="1"/>
  <pageMargins left="0.5" right="0.5" top="1" bottom="0.5" header="0.5" footer="0.25"/>
  <pageSetup scale="5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35C0C-B46D-4409-A8D0-96DFB7BC7321}">
  <sheetPr>
    <pageSetUpPr fitToPage="1"/>
  </sheetPr>
  <dimension ref="A1:I225"/>
  <sheetViews>
    <sheetView zoomScaleNormal="100" workbookViewId="0"/>
  </sheetViews>
  <sheetFormatPr defaultColWidth="10" defaultRowHeight="15" x14ac:dyDescent="0.2"/>
  <cols>
    <col min="1" max="1" width="10.75" style="11" customWidth="1"/>
    <col min="2" max="2" width="72.75" style="11" customWidth="1"/>
    <col min="3" max="3" width="16.375" style="11" customWidth="1"/>
    <col min="4" max="5" width="24.625" style="11" bestFit="1" customWidth="1"/>
    <col min="6" max="6" width="2.125" style="11" customWidth="1"/>
    <col min="7" max="7" width="16.375" style="371" customWidth="1"/>
    <col min="8" max="8" width="18.625" style="11" customWidth="1"/>
    <col min="9" max="9" width="11" style="11" customWidth="1"/>
    <col min="10" max="16384" width="10" style="11"/>
  </cols>
  <sheetData>
    <row r="1" spans="1:9" ht="15" customHeight="1" x14ac:dyDescent="0.25">
      <c r="A1" s="1" t="str">
        <f>CONCATENATE("Schedule ",Cklist!$A32," - ",Cklist!$B32)</f>
        <v>Schedule D-1 - Adjustments to Cost</v>
      </c>
      <c r="B1" s="66"/>
      <c r="C1" s="66"/>
      <c r="D1" s="1129" t="s">
        <v>2</v>
      </c>
      <c r="E1" s="1130"/>
    </row>
    <row r="2" spans="1:9" ht="15" customHeight="1" x14ac:dyDescent="0.2">
      <c r="A2" s="4" t="str">
        <f>'Sch A'!$A$2</f>
        <v>SFN 137 (Rev. 04-24)</v>
      </c>
      <c r="B2" s="66"/>
      <c r="C2" s="876"/>
      <c r="D2" s="1131" t="s">
        <v>3</v>
      </c>
      <c r="E2" s="1186">
        <f>'Sch A'!$C$2</f>
        <v>45108</v>
      </c>
    </row>
    <row r="3" spans="1:9" s="32" customFormat="1" ht="15" customHeight="1" x14ac:dyDescent="0.2">
      <c r="A3" s="1447">
        <f>'Sch A'!$A$5</f>
        <v>0</v>
      </c>
      <c r="B3" s="104"/>
      <c r="C3" s="1135"/>
      <c r="D3" s="1133" t="s">
        <v>4</v>
      </c>
      <c r="E3" s="1134">
        <f>'Sch A'!$C$3</f>
        <v>45473</v>
      </c>
      <c r="G3" s="372"/>
    </row>
    <row r="4" spans="1:9" ht="15" customHeight="1" x14ac:dyDescent="0.2"/>
    <row r="5" spans="1:9" ht="38.25" x14ac:dyDescent="0.2">
      <c r="A5" s="7" t="s">
        <v>896</v>
      </c>
      <c r="B5" s="5" t="s">
        <v>7</v>
      </c>
      <c r="C5" s="7" t="s">
        <v>887</v>
      </c>
      <c r="D5" s="7" t="s">
        <v>897</v>
      </c>
      <c r="E5" s="7" t="s">
        <v>898</v>
      </c>
      <c r="G5" s="373" t="s">
        <v>899</v>
      </c>
      <c r="H5" s="374" t="s">
        <v>900</v>
      </c>
    </row>
    <row r="6" spans="1:9" ht="15" customHeight="1" x14ac:dyDescent="0.2">
      <c r="A6" s="1099" t="s">
        <v>1767</v>
      </c>
      <c r="B6" s="1462" t="s">
        <v>2349</v>
      </c>
      <c r="C6" s="375"/>
      <c r="D6" s="1097"/>
      <c r="E6" s="1097"/>
      <c r="G6" s="371">
        <f>SUMIFS('Sch D'!$C$8:$C$80,'Sch D'!$A$8:$A$80,'Sch D-1'!D6,'Sch D'!$B$8:$B$80,'Sch D-1'!E6)</f>
        <v>0</v>
      </c>
      <c r="H6" s="376">
        <f t="shared" ref="H6:H71" si="0">SUMIFS($C$6:$C$222,$D$6:$D$222,D6,$E$6:$E$222,E6)-G6</f>
        <v>0</v>
      </c>
      <c r="I6" s="11" t="str">
        <f>IF(H6&lt;&gt;0,"Error - Total Costs by Cost Center and Component Do Not Agree Between This Schedule and Sch D","")</f>
        <v/>
      </c>
    </row>
    <row r="7" spans="1:9" ht="30" x14ac:dyDescent="0.2">
      <c r="A7" s="1102" t="s">
        <v>901</v>
      </c>
      <c r="B7" s="1343" t="s">
        <v>2350</v>
      </c>
      <c r="C7" s="375"/>
      <c r="D7" s="1097"/>
      <c r="E7" s="1097"/>
      <c r="G7" s="371">
        <f>SUMIFS('Sch D'!$C$8:$C$80,'Sch D'!$A$8:$A$80,'Sch D-1'!D7,'Sch D'!$B$8:$B$80,'Sch D-1'!E7)</f>
        <v>0</v>
      </c>
      <c r="H7" s="376">
        <f t="shared" si="0"/>
        <v>0</v>
      </c>
      <c r="I7" s="11" t="str">
        <f t="shared" ref="I7:I79" si="1">IF(H7&lt;&gt;0,"Error - Total Costs by Cost Center and Component Do Not Agree Between This Schedule and Sch D","")</f>
        <v/>
      </c>
    </row>
    <row r="8" spans="1:9" ht="15" customHeight="1" x14ac:dyDescent="0.2">
      <c r="A8" s="1103" t="s">
        <v>1768</v>
      </c>
      <c r="B8" s="1463" t="s">
        <v>2351</v>
      </c>
      <c r="C8" s="375"/>
      <c r="D8" s="1097"/>
      <c r="E8" s="1097"/>
      <c r="G8" s="371">
        <f>SUMIFS('Sch D'!$C$8:$C$80,'Sch D'!$A$8:$A$80,'Sch D-1'!D8,'Sch D'!$B$8:$B$80,'Sch D-1'!E8)</f>
        <v>0</v>
      </c>
      <c r="H8" s="376">
        <f t="shared" si="0"/>
        <v>0</v>
      </c>
      <c r="I8" s="11" t="str">
        <f t="shared" si="1"/>
        <v/>
      </c>
    </row>
    <row r="9" spans="1:9" ht="15" customHeight="1" x14ac:dyDescent="0.2">
      <c r="A9" s="1099" t="s">
        <v>1769</v>
      </c>
      <c r="B9" s="1171" t="s">
        <v>2352</v>
      </c>
      <c r="C9" s="375"/>
      <c r="D9" s="1097"/>
      <c r="E9" s="1097"/>
      <c r="G9" s="371">
        <f>SUMIFS('Sch D'!$C$8:$C$80,'Sch D'!$A$8:$A$80,'Sch D-1'!D9,'Sch D'!$B$8:$B$80,'Sch D-1'!E9)</f>
        <v>0</v>
      </c>
      <c r="H9" s="376">
        <f t="shared" si="0"/>
        <v>0</v>
      </c>
      <c r="I9" s="11" t="str">
        <f t="shared" si="1"/>
        <v/>
      </c>
    </row>
    <row r="10" spans="1:9" ht="15" customHeight="1" x14ac:dyDescent="0.2">
      <c r="A10" s="1099" t="s">
        <v>1770</v>
      </c>
      <c r="B10" s="1171" t="s">
        <v>2353</v>
      </c>
      <c r="C10" s="375"/>
      <c r="D10" s="1097"/>
      <c r="E10" s="1097"/>
      <c r="G10" s="371">
        <f>SUMIFS('Sch D'!$C$8:$C$80,'Sch D'!$A$8:$A$80,'Sch D-1'!D10,'Sch D'!$B$8:$B$80,'Sch D-1'!E10)</f>
        <v>0</v>
      </c>
      <c r="H10" s="376">
        <f t="shared" si="0"/>
        <v>0</v>
      </c>
      <c r="I10" s="11" t="str">
        <f t="shared" si="1"/>
        <v/>
      </c>
    </row>
    <row r="11" spans="1:9" ht="15" customHeight="1" x14ac:dyDescent="0.2">
      <c r="A11" s="1103" t="s">
        <v>1771</v>
      </c>
      <c r="B11" s="1463" t="s">
        <v>2354</v>
      </c>
      <c r="C11" s="375"/>
      <c r="D11" s="1097"/>
      <c r="E11" s="1097"/>
      <c r="G11" s="371">
        <f>SUMIFS('Sch D'!$C$8:$C$80,'Sch D'!$A$8:$A$80,'Sch D-1'!D11,'Sch D'!$B$8:$B$80,'Sch D-1'!E11)</f>
        <v>0</v>
      </c>
      <c r="H11" s="376">
        <f t="shared" si="0"/>
        <v>0</v>
      </c>
      <c r="I11" s="11" t="str">
        <f t="shared" si="1"/>
        <v/>
      </c>
    </row>
    <row r="12" spans="1:9" ht="30" x14ac:dyDescent="0.2">
      <c r="A12" s="1103" t="s">
        <v>1772</v>
      </c>
      <c r="B12" s="1171" t="s">
        <v>2355</v>
      </c>
      <c r="C12" s="375"/>
      <c r="D12" s="1097"/>
      <c r="E12" s="1097"/>
      <c r="G12" s="371">
        <f>SUMIFS('Sch D'!$C$8:$C$80,'Sch D'!$A$8:$A$80,'Sch D-1'!D12,'Sch D'!$B$8:$B$80,'Sch D-1'!E12)</f>
        <v>0</v>
      </c>
      <c r="H12" s="376">
        <f t="shared" si="0"/>
        <v>0</v>
      </c>
      <c r="I12" s="11" t="str">
        <f t="shared" si="1"/>
        <v/>
      </c>
    </row>
    <row r="13" spans="1:9" ht="15" customHeight="1" x14ac:dyDescent="0.2">
      <c r="A13" s="1103" t="s">
        <v>1766</v>
      </c>
      <c r="B13" s="1463" t="s">
        <v>2356</v>
      </c>
      <c r="C13" s="375"/>
      <c r="D13" s="1097"/>
      <c r="E13" s="1097"/>
      <c r="G13" s="371">
        <f>SUMIFS('Sch D'!$C$8:$C$80,'Sch D'!$A$8:$A$80,'Sch D-1'!D13,'Sch D'!$B$8:$B$80,'Sch D-1'!E13)</f>
        <v>0</v>
      </c>
      <c r="H13" s="376">
        <f t="shared" si="0"/>
        <v>0</v>
      </c>
      <c r="I13" s="11" t="str">
        <f t="shared" si="1"/>
        <v/>
      </c>
    </row>
    <row r="14" spans="1:9" ht="15" customHeight="1" x14ac:dyDescent="0.2">
      <c r="A14" s="1103" t="s">
        <v>1773</v>
      </c>
      <c r="B14" s="1463" t="s">
        <v>2357</v>
      </c>
      <c r="C14" s="375"/>
      <c r="D14" s="1097"/>
      <c r="E14" s="1097"/>
      <c r="G14" s="371">
        <f>SUMIFS('Sch D'!$C$8:$C$80,'Sch D'!$A$8:$A$80,'Sch D-1'!D14,'Sch D'!$B$8:$B$80,'Sch D-1'!E14)</f>
        <v>0</v>
      </c>
      <c r="H14" s="376">
        <f t="shared" si="0"/>
        <v>0</v>
      </c>
      <c r="I14" s="11" t="str">
        <f t="shared" si="1"/>
        <v/>
      </c>
    </row>
    <row r="15" spans="1:9" ht="15" customHeight="1" x14ac:dyDescent="0.2">
      <c r="A15" s="1103" t="s">
        <v>1764</v>
      </c>
      <c r="B15" s="1463" t="s">
        <v>2358</v>
      </c>
      <c r="C15" s="375"/>
      <c r="D15" s="1097"/>
      <c r="E15" s="1097"/>
      <c r="G15" s="371">
        <f>SUMIFS('Sch D'!$C$8:$C$80,'Sch D'!$A$8:$A$80,'Sch D-1'!D15,'Sch D'!$B$8:$B$80,'Sch D-1'!E15)</f>
        <v>0</v>
      </c>
      <c r="H15" s="376">
        <f t="shared" si="0"/>
        <v>0</v>
      </c>
      <c r="I15" s="11" t="str">
        <f t="shared" si="1"/>
        <v/>
      </c>
    </row>
    <row r="16" spans="1:9" ht="15" customHeight="1" x14ac:dyDescent="0.2">
      <c r="A16" s="1103" t="s">
        <v>1765</v>
      </c>
      <c r="B16" s="1463" t="s">
        <v>2359</v>
      </c>
      <c r="C16" s="375"/>
      <c r="D16" s="1097"/>
      <c r="E16" s="1097"/>
      <c r="F16" s="377"/>
      <c r="G16" s="371">
        <f>SUMIFS('Sch D'!$C$8:$C$80,'Sch D'!$A$8:$A$80,'Sch D-1'!D16,'Sch D'!$B$8:$B$80,'Sch D-1'!E16)</f>
        <v>0</v>
      </c>
      <c r="H16" s="376">
        <f t="shared" si="0"/>
        <v>0</v>
      </c>
      <c r="I16" s="11" t="str">
        <f t="shared" si="1"/>
        <v/>
      </c>
    </row>
    <row r="17" spans="1:9" ht="15" customHeight="1" x14ac:dyDescent="0.2">
      <c r="A17" s="1100" t="s">
        <v>1760</v>
      </c>
      <c r="B17" s="1171" t="s">
        <v>2414</v>
      </c>
      <c r="C17" s="375"/>
      <c r="D17" s="1096" t="s">
        <v>687</v>
      </c>
      <c r="E17" s="1096" t="s">
        <v>677</v>
      </c>
      <c r="G17" s="371">
        <f>SUMIFS('Sch D'!$C$8:$C$80,'Sch D'!$A$8:$A$80,'Sch D-1'!D17,'Sch D'!$B$8:$B$80,'Sch D-1'!E17)</f>
        <v>0</v>
      </c>
      <c r="H17" s="376">
        <f t="shared" si="0"/>
        <v>0</v>
      </c>
      <c r="I17" s="11" t="str">
        <f t="shared" si="1"/>
        <v/>
      </c>
    </row>
    <row r="18" spans="1:9" ht="15" customHeight="1" x14ac:dyDescent="0.2">
      <c r="A18" s="1100" t="s">
        <v>1760</v>
      </c>
      <c r="B18" s="1171" t="s">
        <v>2414</v>
      </c>
      <c r="C18" s="956"/>
      <c r="D18" s="1096" t="s">
        <v>687</v>
      </c>
      <c r="E18" s="1096" t="s">
        <v>34</v>
      </c>
      <c r="G18" s="371">
        <f>SUMIFS('Sch D'!$C$8:$C$80,'Sch D'!$A$8:$A$80,'Sch D-1'!D18,'Sch D'!$B$8:$B$80,'Sch D-1'!E18)</f>
        <v>0</v>
      </c>
      <c r="H18" s="376">
        <f t="shared" ref="H18:H20" si="2">SUMIFS($C$6:$C$222,$D$6:$D$222,D18,$E$6:$E$222,E18)-G18</f>
        <v>0</v>
      </c>
    </row>
    <row r="19" spans="1:9" ht="15" customHeight="1" x14ac:dyDescent="0.2">
      <c r="A19" s="1100" t="s">
        <v>1760</v>
      </c>
      <c r="B19" s="1171" t="s">
        <v>2414</v>
      </c>
      <c r="C19" s="956"/>
      <c r="D19" s="1096" t="s">
        <v>687</v>
      </c>
      <c r="E19" s="1096" t="s">
        <v>678</v>
      </c>
      <c r="G19" s="371">
        <f>SUMIFS('Sch D'!$C$8:$C$80,'Sch D'!$A$8:$A$80,'Sch D-1'!D19,'Sch D'!$B$8:$B$80,'Sch D-1'!E19)</f>
        <v>0</v>
      </c>
      <c r="H19" s="376">
        <f t="shared" si="2"/>
        <v>0</v>
      </c>
    </row>
    <row r="20" spans="1:9" ht="15" customHeight="1" x14ac:dyDescent="0.2">
      <c r="A20" s="1100" t="s">
        <v>1761</v>
      </c>
      <c r="B20" s="1171" t="s">
        <v>921</v>
      </c>
      <c r="C20" s="375"/>
      <c r="D20" s="1097"/>
      <c r="E20" s="1097"/>
      <c r="G20" s="371">
        <f>SUMIFS('Sch D'!$C$8:$C$80,'Sch D'!$A$8:$A$80,'Sch D-1'!D20,'Sch D'!$B$8:$B$80,'Sch D-1'!E20)</f>
        <v>0</v>
      </c>
      <c r="H20" s="376">
        <f t="shared" si="2"/>
        <v>0</v>
      </c>
      <c r="I20" s="11" t="str">
        <f t="shared" si="1"/>
        <v/>
      </c>
    </row>
    <row r="21" spans="1:9" ht="15" customHeight="1" x14ac:dyDescent="0.2">
      <c r="A21" s="1100" t="s">
        <v>1762</v>
      </c>
      <c r="B21" s="1171" t="s">
        <v>2348</v>
      </c>
      <c r="C21" s="375"/>
      <c r="D21" s="1097"/>
      <c r="E21" s="1097"/>
      <c r="G21" s="371">
        <f>SUMIFS('Sch D'!$C$8:$C$80,'Sch D'!$A$8:$A$80,'Sch D-1'!D21,'Sch D'!$B$8:$B$80,'Sch D-1'!E21)</f>
        <v>0</v>
      </c>
      <c r="H21" s="376">
        <f t="shared" si="0"/>
        <v>0</v>
      </c>
      <c r="I21" s="11" t="str">
        <f t="shared" si="1"/>
        <v/>
      </c>
    </row>
    <row r="22" spans="1:9" ht="15" customHeight="1" x14ac:dyDescent="0.2">
      <c r="A22" s="1100" t="s">
        <v>1763</v>
      </c>
      <c r="B22" s="1171" t="s">
        <v>926</v>
      </c>
      <c r="C22" s="375"/>
      <c r="D22" s="1097"/>
      <c r="E22" s="1097"/>
      <c r="G22" s="371">
        <f>SUMIFS('Sch D'!$C$8:$C$80,'Sch D'!$A$8:$A$80,'Sch D-1'!D22,'Sch D'!$B$8:$B$80,'Sch D-1'!E22)</f>
        <v>0</v>
      </c>
      <c r="H22" s="376">
        <f t="shared" si="0"/>
        <v>0</v>
      </c>
      <c r="I22" s="11" t="str">
        <f t="shared" si="1"/>
        <v/>
      </c>
    </row>
    <row r="23" spans="1:9" ht="15" customHeight="1" x14ac:dyDescent="0.2">
      <c r="A23" s="1100" t="s">
        <v>1750</v>
      </c>
      <c r="B23" s="1171" t="s">
        <v>2360</v>
      </c>
      <c r="C23" s="375"/>
      <c r="D23" s="1097"/>
      <c r="E23" s="1097"/>
      <c r="G23" s="371">
        <f>SUMIFS('Sch D'!$C$8:$C$80,'Sch D'!$A$8:$A$80,'Sch D-1'!D23,'Sch D'!$B$8:$B$80,'Sch D-1'!E23)</f>
        <v>0</v>
      </c>
      <c r="H23" s="376">
        <f t="shared" si="0"/>
        <v>0</v>
      </c>
      <c r="I23" s="11" t="str">
        <f t="shared" si="1"/>
        <v/>
      </c>
    </row>
    <row r="24" spans="1:9" ht="15" customHeight="1" x14ac:dyDescent="0.2">
      <c r="A24" s="1100" t="s">
        <v>1751</v>
      </c>
      <c r="B24" s="1171" t="s">
        <v>2361</v>
      </c>
      <c r="C24" s="375"/>
      <c r="D24" s="1097"/>
      <c r="E24" s="1097"/>
      <c r="G24" s="371">
        <f>SUMIFS('Sch D'!$C$8:$C$80,'Sch D'!$A$8:$A$80,'Sch D-1'!D24,'Sch D'!$B$8:$B$80,'Sch D-1'!E24)</f>
        <v>0</v>
      </c>
      <c r="H24" s="376">
        <f t="shared" si="0"/>
        <v>0</v>
      </c>
      <c r="I24" s="11" t="str">
        <f t="shared" si="1"/>
        <v/>
      </c>
    </row>
    <row r="25" spans="1:9" ht="15" customHeight="1" x14ac:dyDescent="0.2">
      <c r="A25" s="1100" t="s">
        <v>1752</v>
      </c>
      <c r="B25" s="1171" t="s">
        <v>2362</v>
      </c>
      <c r="C25" s="375"/>
      <c r="D25" s="1097"/>
      <c r="E25" s="1097"/>
      <c r="G25" s="371">
        <f>SUMIFS('Sch D'!$C$8:$C$80,'Sch D'!$A$8:$A$80,'Sch D-1'!D25,'Sch D'!$B$8:$B$80,'Sch D-1'!E25)</f>
        <v>0</v>
      </c>
      <c r="H25" s="376">
        <f t="shared" si="0"/>
        <v>0</v>
      </c>
      <c r="I25" s="11" t="str">
        <f t="shared" si="1"/>
        <v/>
      </c>
    </row>
    <row r="26" spans="1:9" ht="15" customHeight="1" x14ac:dyDescent="0.2">
      <c r="A26" s="1100" t="s">
        <v>1753</v>
      </c>
      <c r="B26" s="1171" t="s">
        <v>2363</v>
      </c>
      <c r="C26" s="375"/>
      <c r="D26" s="1097"/>
      <c r="E26" s="1097"/>
      <c r="G26" s="371">
        <f>SUMIFS('Sch D'!$C$8:$C$80,'Sch D'!$A$8:$A$80,'Sch D-1'!D26,'Sch D'!$B$8:$B$80,'Sch D-1'!E26)</f>
        <v>0</v>
      </c>
      <c r="H26" s="376">
        <f t="shared" si="0"/>
        <v>0</v>
      </c>
      <c r="I26" s="11" t="str">
        <f t="shared" si="1"/>
        <v/>
      </c>
    </row>
    <row r="27" spans="1:9" ht="30" x14ac:dyDescent="0.2">
      <c r="A27" s="1100" t="s">
        <v>1754</v>
      </c>
      <c r="B27" s="1171" t="s">
        <v>2364</v>
      </c>
      <c r="C27" s="375"/>
      <c r="D27" s="1097"/>
      <c r="E27" s="1097"/>
      <c r="G27" s="371">
        <f>SUMIFS('Sch D'!$C$8:$C$80,'Sch D'!$A$8:$A$80,'Sch D-1'!D27,'Sch D'!$B$8:$B$80,'Sch D-1'!E27)</f>
        <v>0</v>
      </c>
      <c r="H27" s="376">
        <f t="shared" si="0"/>
        <v>0</v>
      </c>
      <c r="I27" s="11" t="str">
        <f t="shared" si="1"/>
        <v/>
      </c>
    </row>
    <row r="28" spans="1:9" ht="15" customHeight="1" x14ac:dyDescent="0.2">
      <c r="A28" s="1100" t="s">
        <v>1755</v>
      </c>
      <c r="B28" s="1171" t="s">
        <v>2412</v>
      </c>
      <c r="C28" s="378">
        <f>'Sch D-8'!$F$43</f>
        <v>0</v>
      </c>
      <c r="D28" s="1096" t="s">
        <v>687</v>
      </c>
      <c r="E28" s="1096" t="s">
        <v>678</v>
      </c>
      <c r="G28" s="371">
        <f>SUMIFS('Sch D'!$C$8:$C$80,'Sch D'!$A$8:$A$80,'Sch D-1'!D28,'Sch D'!$B$8:$B$80,'Sch D-1'!E28)</f>
        <v>0</v>
      </c>
      <c r="H28" s="376">
        <f t="shared" si="0"/>
        <v>0</v>
      </c>
      <c r="I28" s="11" t="str">
        <f t="shared" si="1"/>
        <v/>
      </c>
    </row>
    <row r="29" spans="1:9" ht="15" customHeight="1" x14ac:dyDescent="0.2">
      <c r="A29" s="1100" t="s">
        <v>1756</v>
      </c>
      <c r="B29" s="1171" t="s">
        <v>2365</v>
      </c>
      <c r="C29" s="375"/>
      <c r="D29" s="1097"/>
      <c r="E29" s="1097"/>
      <c r="G29" s="371">
        <f>SUMIFS('Sch D'!$C$8:$C$80,'Sch D'!$A$8:$A$80,'Sch D-1'!D29,'Sch D'!$B$8:$B$80,'Sch D-1'!E29)</f>
        <v>0</v>
      </c>
      <c r="H29" s="376">
        <f t="shared" si="0"/>
        <v>0</v>
      </c>
      <c r="I29" s="11" t="str">
        <f t="shared" si="1"/>
        <v/>
      </c>
    </row>
    <row r="30" spans="1:9" ht="15" customHeight="1" x14ac:dyDescent="0.2">
      <c r="A30" s="1100" t="s">
        <v>1757</v>
      </c>
      <c r="B30" s="1171" t="s">
        <v>2366</v>
      </c>
      <c r="C30" s="375"/>
      <c r="D30" s="1097"/>
      <c r="E30" s="1097"/>
      <c r="G30" s="371">
        <f>SUMIFS('Sch D'!$C$8:$C$80,'Sch D'!$A$8:$A$80,'Sch D-1'!D30,'Sch D'!$B$8:$B$80,'Sch D-1'!E30)</f>
        <v>0</v>
      </c>
      <c r="H30" s="376">
        <f t="shared" si="0"/>
        <v>0</v>
      </c>
      <c r="I30" s="11" t="str">
        <f t="shared" si="1"/>
        <v/>
      </c>
    </row>
    <row r="31" spans="1:9" ht="15" customHeight="1" x14ac:dyDescent="0.2">
      <c r="A31" s="1100" t="s">
        <v>1758</v>
      </c>
      <c r="B31" s="1171" t="s">
        <v>2367</v>
      </c>
      <c r="C31" s="375"/>
      <c r="D31" s="1097"/>
      <c r="E31" s="1097"/>
      <c r="G31" s="371">
        <f>SUMIFS('Sch D'!$C$8:$C$80,'Sch D'!$A$8:$A$80,'Sch D-1'!D31,'Sch D'!$B$8:$B$80,'Sch D-1'!E31)</f>
        <v>0</v>
      </c>
      <c r="H31" s="376">
        <f t="shared" si="0"/>
        <v>0</v>
      </c>
      <c r="I31" s="11" t="str">
        <f t="shared" si="1"/>
        <v/>
      </c>
    </row>
    <row r="32" spans="1:9" ht="30" x14ac:dyDescent="0.2">
      <c r="A32" s="1100" t="s">
        <v>1759</v>
      </c>
      <c r="B32" s="1171" t="s">
        <v>2368</v>
      </c>
      <c r="C32" s="379"/>
      <c r="D32" s="1097"/>
      <c r="E32" s="1097"/>
      <c r="G32" s="371">
        <f>SUMIFS('Sch D'!$C$8:$C$80,'Sch D'!$A$8:$A$80,'Sch D-1'!D32,'Sch D'!$B$8:$B$80,'Sch D-1'!E32)</f>
        <v>0</v>
      </c>
      <c r="H32" s="376">
        <f t="shared" si="0"/>
        <v>0</v>
      </c>
      <c r="I32" s="11" t="str">
        <f t="shared" si="1"/>
        <v/>
      </c>
    </row>
    <row r="33" spans="1:9" ht="15" customHeight="1" x14ac:dyDescent="0.2">
      <c r="A33" s="1099" t="s">
        <v>1722</v>
      </c>
      <c r="B33" s="1464" t="s">
        <v>2369</v>
      </c>
      <c r="C33" s="379"/>
      <c r="D33" s="1097"/>
      <c r="E33" s="1097"/>
      <c r="G33" s="371">
        <f>SUMIFS('Sch D'!$C$8:$C$80,'Sch D'!$A$8:$A$80,'Sch D-1'!D33,'Sch D'!$B$8:$B$80,'Sch D-1'!E33)</f>
        <v>0</v>
      </c>
      <c r="H33" s="376">
        <f t="shared" si="0"/>
        <v>0</v>
      </c>
      <c r="I33" s="11" t="str">
        <f t="shared" si="1"/>
        <v/>
      </c>
    </row>
    <row r="34" spans="1:9" ht="15" customHeight="1" x14ac:dyDescent="0.2">
      <c r="A34" s="1099" t="s">
        <v>1723</v>
      </c>
      <c r="B34" s="1464" t="s">
        <v>2370</v>
      </c>
      <c r="C34" s="379"/>
      <c r="D34" s="1097"/>
      <c r="E34" s="1097"/>
      <c r="G34" s="371">
        <f>SUMIFS('Sch D'!$C$8:$C$80,'Sch D'!$A$8:$A$80,'Sch D-1'!D34,'Sch D'!$B$8:$B$80,'Sch D-1'!E34)</f>
        <v>0</v>
      </c>
      <c r="H34" s="376">
        <f t="shared" si="0"/>
        <v>0</v>
      </c>
      <c r="I34" s="11" t="str">
        <f t="shared" si="1"/>
        <v/>
      </c>
    </row>
    <row r="35" spans="1:9" ht="15" customHeight="1" x14ac:dyDescent="0.2">
      <c r="A35" s="1100" t="s">
        <v>1724</v>
      </c>
      <c r="B35" s="1171" t="s">
        <v>2371</v>
      </c>
      <c r="C35" s="375"/>
      <c r="D35" s="1097"/>
      <c r="E35" s="1097"/>
      <c r="G35" s="371">
        <f>SUMIFS('Sch D'!$C$8:$C$80,'Sch D'!$A$8:$A$80,'Sch D-1'!D35,'Sch D'!$B$8:$B$80,'Sch D-1'!E35)</f>
        <v>0</v>
      </c>
      <c r="H35" s="376">
        <f t="shared" si="0"/>
        <v>0</v>
      </c>
      <c r="I35" s="11" t="str">
        <f t="shared" si="1"/>
        <v/>
      </c>
    </row>
    <row r="36" spans="1:9" ht="15" customHeight="1" x14ac:dyDescent="0.2">
      <c r="A36" s="1099" t="s">
        <v>1725</v>
      </c>
      <c r="B36" s="1171" t="s">
        <v>2372</v>
      </c>
      <c r="C36" s="379"/>
      <c r="D36" s="1097"/>
      <c r="E36" s="1097"/>
      <c r="G36" s="371">
        <f>SUMIFS('Sch D'!$C$8:$C$80,'Sch D'!$A$8:$A$80,'Sch D-1'!D36,'Sch D'!$B$8:$B$80,'Sch D-1'!E36)</f>
        <v>0</v>
      </c>
      <c r="H36" s="376">
        <f t="shared" si="0"/>
        <v>0</v>
      </c>
      <c r="I36" s="11" t="str">
        <f t="shared" si="1"/>
        <v/>
      </c>
    </row>
    <row r="37" spans="1:9" s="48" customFormat="1" ht="15" customHeight="1" x14ac:dyDescent="0.2">
      <c r="A37" s="1099" t="s">
        <v>1726</v>
      </c>
      <c r="B37" s="1171" t="s">
        <v>2373</v>
      </c>
      <c r="C37" s="379"/>
      <c r="D37" s="1097"/>
      <c r="E37" s="1097"/>
      <c r="G37" s="371">
        <f>SUMIFS('Sch D'!$C$8:$C$80,'Sch D'!$A$8:$A$80,'Sch D-1'!D37,'Sch D'!$B$8:$B$80,'Sch D-1'!E37)</f>
        <v>0</v>
      </c>
      <c r="H37" s="376">
        <f t="shared" si="0"/>
        <v>0</v>
      </c>
      <c r="I37" s="11" t="str">
        <f t="shared" si="1"/>
        <v/>
      </c>
    </row>
    <row r="38" spans="1:9" ht="15" customHeight="1" x14ac:dyDescent="0.2">
      <c r="A38" s="1099" t="s">
        <v>1727</v>
      </c>
      <c r="B38" s="1171" t="s">
        <v>2374</v>
      </c>
      <c r="C38" s="379"/>
      <c r="D38" s="1097"/>
      <c r="E38" s="1097"/>
      <c r="G38" s="371">
        <f>SUMIFS('Sch D'!$C$8:$C$80,'Sch D'!$A$8:$A$80,'Sch D-1'!D38,'Sch D'!$B$8:$B$80,'Sch D-1'!E38)</f>
        <v>0</v>
      </c>
      <c r="H38" s="376">
        <f t="shared" si="0"/>
        <v>0</v>
      </c>
      <c r="I38" s="11" t="str">
        <f t="shared" si="1"/>
        <v/>
      </c>
    </row>
    <row r="39" spans="1:9" ht="15" customHeight="1" x14ac:dyDescent="0.2">
      <c r="A39" s="1099" t="s">
        <v>1728</v>
      </c>
      <c r="B39" s="1171" t="s">
        <v>2375</v>
      </c>
      <c r="C39" s="379"/>
      <c r="D39" s="1097"/>
      <c r="E39" s="1097"/>
      <c r="G39" s="371">
        <f>SUMIFS('Sch D'!$C$8:$C$80,'Sch D'!$A$8:$A$80,'Sch D-1'!D39,'Sch D'!$B$8:$B$80,'Sch D-1'!E39)</f>
        <v>0</v>
      </c>
      <c r="H39" s="376">
        <f t="shared" si="0"/>
        <v>0</v>
      </c>
      <c r="I39" s="11" t="str">
        <f t="shared" si="1"/>
        <v/>
      </c>
    </row>
    <row r="40" spans="1:9" ht="15" customHeight="1" x14ac:dyDescent="0.2">
      <c r="A40" s="1099" t="s">
        <v>1729</v>
      </c>
      <c r="B40" s="1171" t="s">
        <v>2376</v>
      </c>
      <c r="C40" s="379"/>
      <c r="D40" s="1097"/>
      <c r="E40" s="1097"/>
      <c r="G40" s="371">
        <f>SUMIFS('Sch D'!$C$8:$C$80,'Sch D'!$A$8:$A$80,'Sch D-1'!D40,'Sch D'!$B$8:$B$80,'Sch D-1'!E40)</f>
        <v>0</v>
      </c>
      <c r="H40" s="376">
        <f t="shared" si="0"/>
        <v>0</v>
      </c>
      <c r="I40" s="11" t="str">
        <f t="shared" si="1"/>
        <v/>
      </c>
    </row>
    <row r="41" spans="1:9" ht="30" customHeight="1" x14ac:dyDescent="0.2">
      <c r="A41" s="1099" t="s">
        <v>1730</v>
      </c>
      <c r="B41" s="1171" t="s">
        <v>2377</v>
      </c>
      <c r="C41" s="379"/>
      <c r="D41" s="1097"/>
      <c r="E41" s="1097"/>
      <c r="G41" s="371">
        <f>SUMIFS('Sch D'!$C$8:$C$80,'Sch D'!$A$8:$A$80,'Sch D-1'!D41,'Sch D'!$B$8:$B$80,'Sch D-1'!E41)</f>
        <v>0</v>
      </c>
      <c r="H41" s="376">
        <f t="shared" si="0"/>
        <v>0</v>
      </c>
      <c r="I41" s="11" t="str">
        <f t="shared" si="1"/>
        <v/>
      </c>
    </row>
    <row r="42" spans="1:9" ht="30" x14ac:dyDescent="0.2">
      <c r="A42" s="1099" t="s">
        <v>1731</v>
      </c>
      <c r="B42" s="1171" t="s">
        <v>2378</v>
      </c>
      <c r="C42" s="379"/>
      <c r="D42" s="1097"/>
      <c r="E42" s="1097"/>
      <c r="G42" s="371">
        <f>SUMIFS('Sch D'!$C$8:$C$80,'Sch D'!$A$8:$A$80,'Sch D-1'!D42,'Sch D'!$B$8:$B$80,'Sch D-1'!E42)</f>
        <v>0</v>
      </c>
      <c r="H42" s="376">
        <f t="shared" si="0"/>
        <v>0</v>
      </c>
      <c r="I42" s="11" t="str">
        <f t="shared" si="1"/>
        <v/>
      </c>
    </row>
    <row r="43" spans="1:9" ht="15" customHeight="1" x14ac:dyDescent="0.2">
      <c r="A43" s="1099" t="s">
        <v>1732</v>
      </c>
      <c r="B43" s="1171" t="s">
        <v>2379</v>
      </c>
      <c r="C43" s="379"/>
      <c r="D43" s="1097"/>
      <c r="E43" s="1097"/>
      <c r="G43" s="371">
        <f>SUMIFS('Sch D'!$C$8:$C$80,'Sch D'!$A$8:$A$80,'Sch D-1'!D43,'Sch D'!$B$8:$B$80,'Sch D-1'!E43)</f>
        <v>0</v>
      </c>
      <c r="H43" s="376">
        <f t="shared" si="0"/>
        <v>0</v>
      </c>
      <c r="I43" s="11" t="str">
        <f t="shared" si="1"/>
        <v/>
      </c>
    </row>
    <row r="44" spans="1:9" ht="15" customHeight="1" x14ac:dyDescent="0.2">
      <c r="A44" s="1099" t="s">
        <v>1733</v>
      </c>
      <c r="B44" s="1171" t="s">
        <v>902</v>
      </c>
      <c r="C44" s="379"/>
      <c r="D44" s="1097"/>
      <c r="E44" s="1097"/>
      <c r="G44" s="371">
        <f>SUMIFS('Sch D'!$C$8:$C$80,'Sch D'!$A$8:$A$80,'Sch D-1'!D44,'Sch D'!$B$8:$B$80,'Sch D-1'!E44)</f>
        <v>0</v>
      </c>
      <c r="H44" s="376">
        <f t="shared" si="0"/>
        <v>0</v>
      </c>
      <c r="I44" s="11" t="str">
        <f t="shared" si="1"/>
        <v/>
      </c>
    </row>
    <row r="45" spans="1:9" ht="15" customHeight="1" x14ac:dyDescent="0.2">
      <c r="A45" s="1099" t="s">
        <v>1734</v>
      </c>
      <c r="B45" s="1171" t="s">
        <v>2380</v>
      </c>
      <c r="C45" s="379"/>
      <c r="D45" s="1097"/>
      <c r="E45" s="1097"/>
      <c r="G45" s="371">
        <f>SUMIFS('Sch D'!$C$8:$C$80,'Sch D'!$A$8:$A$80,'Sch D-1'!D45,'Sch D'!$B$8:$B$80,'Sch D-1'!E45)</f>
        <v>0</v>
      </c>
      <c r="H45" s="376">
        <f t="shared" si="0"/>
        <v>0</v>
      </c>
      <c r="I45" s="11" t="str">
        <f t="shared" si="1"/>
        <v/>
      </c>
    </row>
    <row r="46" spans="1:9" ht="15" customHeight="1" x14ac:dyDescent="0.2">
      <c r="A46" s="1099" t="s">
        <v>1735</v>
      </c>
      <c r="B46" s="1171" t="s">
        <v>2381</v>
      </c>
      <c r="C46" s="379"/>
      <c r="D46" s="1097"/>
      <c r="E46" s="1097"/>
      <c r="G46" s="371">
        <f>SUMIFS('Sch D'!$C$8:$C$80,'Sch D'!$A$8:$A$80,'Sch D-1'!D46,'Sch D'!$B$8:$B$80,'Sch D-1'!E46)</f>
        <v>0</v>
      </c>
      <c r="H46" s="376">
        <f t="shared" si="0"/>
        <v>0</v>
      </c>
      <c r="I46" s="11" t="str">
        <f t="shared" si="1"/>
        <v/>
      </c>
    </row>
    <row r="47" spans="1:9" ht="15" customHeight="1" x14ac:dyDescent="0.2">
      <c r="A47" s="1099" t="s">
        <v>1736</v>
      </c>
      <c r="B47" s="1171" t="s">
        <v>2382</v>
      </c>
      <c r="C47" s="379"/>
      <c r="D47" s="1097"/>
      <c r="E47" s="1097"/>
      <c r="G47" s="371">
        <f>SUMIFS('Sch D'!$C$8:$C$80,'Sch D'!$A$8:$A$80,'Sch D-1'!D47,'Sch D'!$B$8:$B$80,'Sch D-1'!E47)</f>
        <v>0</v>
      </c>
      <c r="H47" s="376">
        <f t="shared" si="0"/>
        <v>0</v>
      </c>
      <c r="I47" s="11" t="str">
        <f t="shared" si="1"/>
        <v/>
      </c>
    </row>
    <row r="48" spans="1:9" ht="15" customHeight="1" x14ac:dyDescent="0.2">
      <c r="A48" s="1099" t="s">
        <v>1737</v>
      </c>
      <c r="B48" s="1171" t="s">
        <v>2383</v>
      </c>
      <c r="C48" s="379"/>
      <c r="D48" s="1097"/>
      <c r="E48" s="1097"/>
      <c r="G48" s="371">
        <f>SUMIFS('Sch D'!$C$8:$C$80,'Sch D'!$A$8:$A$80,'Sch D-1'!D48,'Sch D'!$B$8:$B$80,'Sch D-1'!E48)</f>
        <v>0</v>
      </c>
      <c r="H48" s="376">
        <f t="shared" si="0"/>
        <v>0</v>
      </c>
      <c r="I48" s="11" t="str">
        <f t="shared" si="1"/>
        <v/>
      </c>
    </row>
    <row r="49" spans="1:9" ht="15" customHeight="1" x14ac:dyDescent="0.2">
      <c r="A49" s="1099" t="s">
        <v>1738</v>
      </c>
      <c r="B49" s="1171" t="s">
        <v>2384</v>
      </c>
      <c r="C49" s="379"/>
      <c r="D49" s="1097"/>
      <c r="E49" s="1097"/>
      <c r="G49" s="371">
        <f>SUMIFS('Sch D'!$C$8:$C$80,'Sch D'!$A$8:$A$80,'Sch D-1'!D49,'Sch D'!$B$8:$B$80,'Sch D-1'!E49)</f>
        <v>0</v>
      </c>
      <c r="H49" s="376">
        <f t="shared" si="0"/>
        <v>0</v>
      </c>
      <c r="I49" s="11" t="str">
        <f t="shared" si="1"/>
        <v/>
      </c>
    </row>
    <row r="50" spans="1:9" ht="15" customHeight="1" x14ac:dyDescent="0.2">
      <c r="A50" s="1099" t="s">
        <v>1739</v>
      </c>
      <c r="B50" s="1171" t="s">
        <v>2385</v>
      </c>
      <c r="C50" s="379"/>
      <c r="D50" s="1097"/>
      <c r="E50" s="1097"/>
      <c r="G50" s="371">
        <f>SUMIFS('Sch D'!$C$8:$C$80,'Sch D'!$A$8:$A$80,'Sch D-1'!D50,'Sch D'!$B$8:$B$80,'Sch D-1'!E50)</f>
        <v>0</v>
      </c>
      <c r="H50" s="376">
        <f t="shared" si="0"/>
        <v>0</v>
      </c>
      <c r="I50" s="11" t="str">
        <f t="shared" si="1"/>
        <v/>
      </c>
    </row>
    <row r="51" spans="1:9" ht="15" customHeight="1" x14ac:dyDescent="0.2">
      <c r="A51" s="1099" t="s">
        <v>1740</v>
      </c>
      <c r="B51" s="1171" t="s">
        <v>2386</v>
      </c>
      <c r="C51" s="379"/>
      <c r="D51" s="1097"/>
      <c r="E51" s="1097"/>
      <c r="G51" s="371">
        <f>SUMIFS('Sch D'!$C$8:$C$80,'Sch D'!$A$8:$A$80,'Sch D-1'!D51,'Sch D'!$B$8:$B$80,'Sch D-1'!E51)</f>
        <v>0</v>
      </c>
      <c r="H51" s="376">
        <f t="shared" si="0"/>
        <v>0</v>
      </c>
      <c r="I51" s="11" t="str">
        <f t="shared" si="1"/>
        <v/>
      </c>
    </row>
    <row r="52" spans="1:9" ht="15" customHeight="1" x14ac:dyDescent="0.2">
      <c r="A52" s="1099" t="s">
        <v>1741</v>
      </c>
      <c r="B52" s="1171" t="s">
        <v>2387</v>
      </c>
      <c r="C52" s="379"/>
      <c r="D52" s="1097"/>
      <c r="E52" s="1097"/>
      <c r="G52" s="371">
        <f>SUMIFS('Sch D'!$C$8:$C$80,'Sch D'!$A$8:$A$80,'Sch D-1'!D52,'Sch D'!$B$8:$B$80,'Sch D-1'!E52)</f>
        <v>0</v>
      </c>
      <c r="H52" s="376">
        <f t="shared" si="0"/>
        <v>0</v>
      </c>
      <c r="I52" s="11" t="str">
        <f t="shared" si="1"/>
        <v/>
      </c>
    </row>
    <row r="53" spans="1:9" ht="15" customHeight="1" x14ac:dyDescent="0.2">
      <c r="A53" s="1099" t="s">
        <v>1742</v>
      </c>
      <c r="B53" s="1171" t="s">
        <v>2388</v>
      </c>
      <c r="C53" s="379"/>
      <c r="D53" s="1097"/>
      <c r="E53" s="1097"/>
      <c r="G53" s="371">
        <f>SUMIFS('Sch D'!$C$8:$C$80,'Sch D'!$A$8:$A$80,'Sch D-1'!D53,'Sch D'!$B$8:$B$80,'Sch D-1'!E53)</f>
        <v>0</v>
      </c>
      <c r="H53" s="376">
        <f t="shared" si="0"/>
        <v>0</v>
      </c>
      <c r="I53" s="11" t="str">
        <f t="shared" si="1"/>
        <v/>
      </c>
    </row>
    <row r="54" spans="1:9" ht="15" customHeight="1" x14ac:dyDescent="0.2">
      <c r="A54" s="1099" t="s">
        <v>1743</v>
      </c>
      <c r="B54" s="1171" t="s">
        <v>2389</v>
      </c>
      <c r="C54" s="379"/>
      <c r="D54" s="1097"/>
      <c r="E54" s="1097"/>
      <c r="G54" s="371">
        <f>SUMIFS('Sch D'!$C$8:$C$80,'Sch D'!$A$8:$A$80,'Sch D-1'!D54,'Sch D'!$B$8:$B$80,'Sch D-1'!E54)</f>
        <v>0</v>
      </c>
      <c r="H54" s="376">
        <f t="shared" si="0"/>
        <v>0</v>
      </c>
      <c r="I54" s="11" t="str">
        <f t="shared" si="1"/>
        <v/>
      </c>
    </row>
    <row r="55" spans="1:9" ht="15" customHeight="1" x14ac:dyDescent="0.2">
      <c r="A55" s="1099" t="s">
        <v>1744</v>
      </c>
      <c r="B55" s="1171" t="s">
        <v>2390</v>
      </c>
      <c r="C55" s="379"/>
      <c r="D55" s="1097"/>
      <c r="E55" s="1097"/>
      <c r="G55" s="371">
        <f>SUMIFS('Sch D'!$C$8:$C$80,'Sch D'!$A$8:$A$80,'Sch D-1'!D55,'Sch D'!$B$8:$B$80,'Sch D-1'!E55)</f>
        <v>0</v>
      </c>
      <c r="H55" s="376">
        <f t="shared" si="0"/>
        <v>0</v>
      </c>
      <c r="I55" s="11" t="str">
        <f t="shared" si="1"/>
        <v/>
      </c>
    </row>
    <row r="56" spans="1:9" ht="15" customHeight="1" x14ac:dyDescent="0.2">
      <c r="A56" s="1099" t="s">
        <v>1745</v>
      </c>
      <c r="B56" s="1171" t="s">
        <v>2413</v>
      </c>
      <c r="C56" s="380">
        <f>'Sch S'!$I$23+'Sch S'!$I$27</f>
        <v>0</v>
      </c>
      <c r="D56" s="1096" t="s">
        <v>1503</v>
      </c>
      <c r="E56" s="1096" t="s">
        <v>1503</v>
      </c>
      <c r="G56" s="371">
        <f>SUMIFS('Sch D'!$C$8:$C$80,'Sch D'!$A$8:$A$80,'Sch D-1'!D56,'Sch D'!$B$8:$B$80,'Sch D-1'!E56)</f>
        <v>0</v>
      </c>
      <c r="H56" s="376">
        <f t="shared" si="0"/>
        <v>0</v>
      </c>
      <c r="I56" s="11" t="str">
        <f t="shared" si="1"/>
        <v/>
      </c>
    </row>
    <row r="57" spans="1:9" ht="15" customHeight="1" x14ac:dyDescent="0.2">
      <c r="A57" s="1099" t="s">
        <v>1746</v>
      </c>
      <c r="B57" s="1171" t="s">
        <v>2391</v>
      </c>
      <c r="C57" s="379"/>
      <c r="D57" s="1097"/>
      <c r="E57" s="1097"/>
      <c r="G57" s="371">
        <f>SUMIFS('Sch D'!$C$8:$C$80,'Sch D'!$A$8:$A$80,'Sch D-1'!D57,'Sch D'!$B$8:$B$80,'Sch D-1'!E57)</f>
        <v>0</v>
      </c>
      <c r="H57" s="376">
        <f t="shared" si="0"/>
        <v>0</v>
      </c>
      <c r="I57" s="11" t="str">
        <f t="shared" si="1"/>
        <v/>
      </c>
    </row>
    <row r="58" spans="1:9" ht="15" customHeight="1" x14ac:dyDescent="0.2">
      <c r="A58" s="1099" t="s">
        <v>1747</v>
      </c>
      <c r="B58" s="1171" t="s">
        <v>2392</v>
      </c>
      <c r="C58" s="379"/>
      <c r="D58" s="1097"/>
      <c r="E58" s="1097"/>
      <c r="G58" s="371">
        <f>SUMIFS('Sch D'!$C$8:$C$80,'Sch D'!$A$8:$A$80,'Sch D-1'!D58,'Sch D'!$B$8:$B$80,'Sch D-1'!E58)</f>
        <v>0</v>
      </c>
      <c r="H58" s="376">
        <f t="shared" si="0"/>
        <v>0</v>
      </c>
      <c r="I58" s="11" t="str">
        <f t="shared" si="1"/>
        <v/>
      </c>
    </row>
    <row r="59" spans="1:9" ht="15" customHeight="1" x14ac:dyDescent="0.2">
      <c r="A59" s="1099" t="s">
        <v>1748</v>
      </c>
      <c r="B59" s="1171" t="s">
        <v>2393</v>
      </c>
      <c r="C59" s="379"/>
      <c r="D59" s="1097"/>
      <c r="E59" s="1097"/>
      <c r="G59" s="371">
        <f>SUMIFS('Sch D'!$C$8:$C$80,'Sch D'!$A$8:$A$80,'Sch D-1'!D59,'Sch D'!$B$8:$B$80,'Sch D-1'!E59)</f>
        <v>0</v>
      </c>
      <c r="H59" s="376">
        <f t="shared" si="0"/>
        <v>0</v>
      </c>
      <c r="I59" s="11" t="str">
        <f t="shared" si="1"/>
        <v/>
      </c>
    </row>
    <row r="60" spans="1:9" ht="15" customHeight="1" x14ac:dyDescent="0.2">
      <c r="A60" s="1099" t="s">
        <v>1749</v>
      </c>
      <c r="B60" s="1171" t="s">
        <v>2394</v>
      </c>
      <c r="C60" s="379"/>
      <c r="D60" s="1097"/>
      <c r="E60" s="1097"/>
      <c r="G60" s="371">
        <f>SUMIFS('Sch D'!$C$8:$C$80,'Sch D'!$A$8:$A$80,'Sch D-1'!D60,'Sch D'!$B$8:$B$80,'Sch D-1'!E60)</f>
        <v>0</v>
      </c>
      <c r="H60" s="376">
        <f t="shared" si="0"/>
        <v>0</v>
      </c>
      <c r="I60" s="11" t="str">
        <f t="shared" si="1"/>
        <v/>
      </c>
    </row>
    <row r="61" spans="1:9" ht="30" x14ac:dyDescent="0.2">
      <c r="A61" s="1099" t="s">
        <v>1705</v>
      </c>
      <c r="B61" s="1171" t="s">
        <v>2395</v>
      </c>
      <c r="C61" s="379"/>
      <c r="D61" s="1097"/>
      <c r="E61" s="1097"/>
      <c r="G61" s="371">
        <f>SUMIFS('Sch D'!$C$8:$C$80,'Sch D'!$A$8:$A$80,'Sch D-1'!D61,'Sch D'!$B$8:$B$80,'Sch D-1'!E61)</f>
        <v>0</v>
      </c>
      <c r="H61" s="376">
        <f t="shared" si="0"/>
        <v>0</v>
      </c>
      <c r="I61" s="11" t="str">
        <f t="shared" si="1"/>
        <v/>
      </c>
    </row>
    <row r="62" spans="1:9" ht="30" x14ac:dyDescent="0.2">
      <c r="A62" s="1099" t="s">
        <v>1706</v>
      </c>
      <c r="B62" s="1171" t="s">
        <v>2396</v>
      </c>
      <c r="C62" s="379"/>
      <c r="D62" s="1097"/>
      <c r="E62" s="1097"/>
      <c r="G62" s="371">
        <f>SUMIFS('Sch D'!$C$8:$C$80,'Sch D'!$A$8:$A$80,'Sch D-1'!D62,'Sch D'!$B$8:$B$80,'Sch D-1'!E62)</f>
        <v>0</v>
      </c>
      <c r="H62" s="376">
        <f t="shared" si="0"/>
        <v>0</v>
      </c>
      <c r="I62" s="11" t="str">
        <f t="shared" si="1"/>
        <v/>
      </c>
    </row>
    <row r="63" spans="1:9" ht="15" customHeight="1" x14ac:dyDescent="0.2">
      <c r="A63" s="1099" t="s">
        <v>1707</v>
      </c>
      <c r="B63" s="1171" t="s">
        <v>2397</v>
      </c>
      <c r="C63" s="379"/>
      <c r="D63" s="1097"/>
      <c r="E63" s="1097"/>
      <c r="G63" s="371">
        <f>SUMIFS('Sch D'!$C$8:$C$80,'Sch D'!$A$8:$A$80,'Sch D-1'!D63,'Sch D'!$B$8:$B$80,'Sch D-1'!E63)</f>
        <v>0</v>
      </c>
      <c r="H63" s="376">
        <f t="shared" si="0"/>
        <v>0</v>
      </c>
      <c r="I63" s="11" t="str">
        <f t="shared" si="1"/>
        <v/>
      </c>
    </row>
    <row r="64" spans="1:9" ht="15" customHeight="1" x14ac:dyDescent="0.2">
      <c r="A64" s="1099" t="s">
        <v>1708</v>
      </c>
      <c r="B64" s="1171" t="s">
        <v>2398</v>
      </c>
      <c r="C64" s="379"/>
      <c r="D64" s="1097"/>
      <c r="E64" s="1097"/>
      <c r="G64" s="371">
        <f>SUMIFS('Sch D'!$C$8:$C$80,'Sch D'!$A$8:$A$80,'Sch D-1'!D64,'Sch D'!$B$8:$B$80,'Sch D-1'!E64)</f>
        <v>0</v>
      </c>
      <c r="H64" s="376">
        <f t="shared" si="0"/>
        <v>0</v>
      </c>
      <c r="I64" s="11" t="str">
        <f t="shared" si="1"/>
        <v/>
      </c>
    </row>
    <row r="65" spans="1:9" ht="15" customHeight="1" x14ac:dyDescent="0.2">
      <c r="A65" s="1099" t="s">
        <v>1709</v>
      </c>
      <c r="B65" s="1170" t="s">
        <v>1664</v>
      </c>
      <c r="C65" s="379"/>
      <c r="D65" s="1096" t="s">
        <v>685</v>
      </c>
      <c r="E65" s="1096" t="s">
        <v>677</v>
      </c>
      <c r="G65" s="371">
        <f>SUMIFS('Sch D'!$C$8:$C$80,'Sch D'!$A$8:$A$80,'Sch D-1'!D65,'Sch D'!$B$8:$B$80,'Sch D-1'!E65)</f>
        <v>0</v>
      </c>
      <c r="H65" s="376">
        <f t="shared" si="0"/>
        <v>0</v>
      </c>
      <c r="I65" s="11" t="str">
        <f t="shared" si="1"/>
        <v/>
      </c>
    </row>
    <row r="66" spans="1:9" ht="15" customHeight="1" x14ac:dyDescent="0.2">
      <c r="A66" s="1099" t="s">
        <v>1709</v>
      </c>
      <c r="B66" s="1170" t="s">
        <v>1664</v>
      </c>
      <c r="C66" s="919"/>
      <c r="D66" s="1096" t="s">
        <v>685</v>
      </c>
      <c r="E66" s="1096" t="s">
        <v>34</v>
      </c>
      <c r="G66" s="371">
        <f>SUMIFS('Sch D'!$C$8:$C$80,'Sch D'!$A$8:$A$80,'Sch D-1'!D66,'Sch D'!$B$8:$B$80,'Sch D-1'!E66)</f>
        <v>0</v>
      </c>
      <c r="H66" s="376">
        <f t="shared" si="0"/>
        <v>0</v>
      </c>
    </row>
    <row r="67" spans="1:9" ht="15" customHeight="1" x14ac:dyDescent="0.2">
      <c r="A67" s="1099" t="s">
        <v>1709</v>
      </c>
      <c r="B67" s="1170" t="s">
        <v>1664</v>
      </c>
      <c r="C67" s="919"/>
      <c r="D67" s="1096" t="s">
        <v>685</v>
      </c>
      <c r="E67" s="1096" t="s">
        <v>678</v>
      </c>
      <c r="G67" s="371">
        <f>SUMIFS('Sch D'!$C$8:$C$80,'Sch D'!$A$8:$A$80,'Sch D-1'!D67,'Sch D'!$B$8:$B$80,'Sch D-1'!E67)</f>
        <v>0</v>
      </c>
      <c r="H67" s="376">
        <f t="shared" si="0"/>
        <v>0</v>
      </c>
    </row>
    <row r="68" spans="1:9" ht="15" customHeight="1" x14ac:dyDescent="0.2">
      <c r="A68" s="1099" t="s">
        <v>1710</v>
      </c>
      <c r="B68" s="1170" t="s">
        <v>2399</v>
      </c>
      <c r="C68" s="379"/>
      <c r="D68" s="1097"/>
      <c r="E68" s="1097"/>
      <c r="G68" s="371">
        <f>SUMIFS('Sch D'!$C$8:$C$80,'Sch D'!$A$8:$A$80,'Sch D-1'!D68,'Sch D'!$B$8:$B$80,'Sch D-1'!E68)</f>
        <v>0</v>
      </c>
      <c r="H68" s="376">
        <f t="shared" si="0"/>
        <v>0</v>
      </c>
      <c r="I68" s="11" t="str">
        <f t="shared" si="1"/>
        <v/>
      </c>
    </row>
    <row r="69" spans="1:9" ht="15" customHeight="1" x14ac:dyDescent="0.2">
      <c r="A69" s="1099" t="s">
        <v>1711</v>
      </c>
      <c r="B69" s="1170" t="s">
        <v>1663</v>
      </c>
      <c r="C69" s="379"/>
      <c r="D69" s="1096" t="s">
        <v>694</v>
      </c>
      <c r="E69" s="1096" t="s">
        <v>677</v>
      </c>
      <c r="G69" s="371">
        <f>SUMIFS('Sch D'!$C$8:$C$80,'Sch D'!$A$8:$A$80,'Sch D-1'!D69,'Sch D'!$B$8:$B$80,'Sch D-1'!E69)</f>
        <v>0</v>
      </c>
      <c r="H69" s="376">
        <f t="shared" si="0"/>
        <v>0</v>
      </c>
      <c r="I69" s="11" t="str">
        <f t="shared" si="1"/>
        <v/>
      </c>
    </row>
    <row r="70" spans="1:9" ht="15" customHeight="1" x14ac:dyDescent="0.2">
      <c r="A70" s="1099" t="s">
        <v>1711</v>
      </c>
      <c r="B70" s="1170" t="s">
        <v>1663</v>
      </c>
      <c r="C70" s="896"/>
      <c r="D70" s="1096" t="s">
        <v>694</v>
      </c>
      <c r="E70" s="1096" t="s">
        <v>34</v>
      </c>
      <c r="G70" s="371">
        <f>SUMIFS('Sch D'!$C$8:$C$80,'Sch D'!$A$8:$A$80,'Sch D-1'!D70,'Sch D'!$B$8:$B$80,'Sch D-1'!E70)</f>
        <v>0</v>
      </c>
      <c r="H70" s="376">
        <f t="shared" si="0"/>
        <v>0</v>
      </c>
    </row>
    <row r="71" spans="1:9" ht="15" customHeight="1" x14ac:dyDescent="0.2">
      <c r="A71" s="1099" t="s">
        <v>1711</v>
      </c>
      <c r="B71" s="1170" t="s">
        <v>1663</v>
      </c>
      <c r="C71" s="896"/>
      <c r="D71" s="1096" t="s">
        <v>694</v>
      </c>
      <c r="E71" s="1096" t="s">
        <v>678</v>
      </c>
      <c r="G71" s="371">
        <f>SUMIFS('Sch D'!$C$8:$C$80,'Sch D'!$A$8:$A$80,'Sch D-1'!D71,'Sch D'!$B$8:$B$80,'Sch D-1'!E71)</f>
        <v>0</v>
      </c>
      <c r="H71" s="376">
        <f t="shared" si="0"/>
        <v>0</v>
      </c>
    </row>
    <row r="72" spans="1:9" ht="15" customHeight="1" x14ac:dyDescent="0.2">
      <c r="A72" s="1099" t="s">
        <v>1711</v>
      </c>
      <c r="B72" s="1170" t="s">
        <v>1663</v>
      </c>
      <c r="C72" s="896"/>
      <c r="D72" s="1096" t="s">
        <v>682</v>
      </c>
      <c r="E72" s="1096" t="s">
        <v>682</v>
      </c>
      <c r="G72" s="371">
        <f>SUMIFS('Sch D'!$C$8:$C$80,'Sch D'!$A$8:$A$80,'Sch D-1'!D72,'Sch D'!$B$8:$B$80,'Sch D-1'!E72)</f>
        <v>0</v>
      </c>
      <c r="H72" s="376">
        <f t="shared" ref="H72:H135" si="3">SUMIFS($C$6:$C$222,$D$6:$D$222,D72,$E$6:$E$222,E72)-G72</f>
        <v>0</v>
      </c>
    </row>
    <row r="73" spans="1:9" ht="15" customHeight="1" x14ac:dyDescent="0.2">
      <c r="A73" s="1099" t="s">
        <v>1712</v>
      </c>
      <c r="B73" s="1170" t="s">
        <v>1665</v>
      </c>
      <c r="C73" s="379"/>
      <c r="D73" s="1097"/>
      <c r="E73" s="1097"/>
      <c r="G73" s="371">
        <f>SUMIFS('Sch D'!$C$8:$C$80,'Sch D'!$A$8:$A$80,'Sch D-1'!D73,'Sch D'!$B$8:$B$80,'Sch D-1'!E73)</f>
        <v>0</v>
      </c>
      <c r="H73" s="376">
        <f t="shared" si="3"/>
        <v>0</v>
      </c>
      <c r="I73" s="11" t="str">
        <f t="shared" si="1"/>
        <v/>
      </c>
    </row>
    <row r="74" spans="1:9" ht="15" customHeight="1" x14ac:dyDescent="0.2">
      <c r="A74" s="1099" t="s">
        <v>1713</v>
      </c>
      <c r="B74" s="1170" t="s">
        <v>1666</v>
      </c>
      <c r="C74" s="379"/>
      <c r="D74" s="1097"/>
      <c r="E74" s="1097"/>
      <c r="G74" s="371">
        <f>SUMIFS('Sch D'!$C$8:$C$80,'Sch D'!$A$8:$A$80,'Sch D-1'!D74,'Sch D'!$B$8:$B$80,'Sch D-1'!E74)</f>
        <v>0</v>
      </c>
      <c r="H74" s="376">
        <f t="shared" si="3"/>
        <v>0</v>
      </c>
      <c r="I74" s="11" t="str">
        <f t="shared" si="1"/>
        <v/>
      </c>
    </row>
    <row r="75" spans="1:9" ht="15" customHeight="1" x14ac:dyDescent="0.2">
      <c r="A75" s="1099" t="s">
        <v>1714</v>
      </c>
      <c r="B75" s="1170" t="s">
        <v>1667</v>
      </c>
      <c r="C75" s="379"/>
      <c r="D75" s="1097"/>
      <c r="E75" s="1097"/>
      <c r="G75" s="371">
        <f>SUMIFS('Sch D'!$C$8:$C$80,'Sch D'!$A$8:$A$80,'Sch D-1'!D75,'Sch D'!$B$8:$B$80,'Sch D-1'!E75)</f>
        <v>0</v>
      </c>
      <c r="H75" s="376">
        <f t="shared" si="3"/>
        <v>0</v>
      </c>
      <c r="I75" s="11" t="str">
        <f t="shared" si="1"/>
        <v/>
      </c>
    </row>
    <row r="76" spans="1:9" ht="15" customHeight="1" x14ac:dyDescent="0.2">
      <c r="A76" s="1099" t="s">
        <v>1715</v>
      </c>
      <c r="B76" s="1170" t="s">
        <v>1668</v>
      </c>
      <c r="C76" s="379"/>
      <c r="D76" s="1096" t="s">
        <v>683</v>
      </c>
      <c r="E76" s="1096" t="s">
        <v>677</v>
      </c>
      <c r="G76" s="371">
        <f>SUMIFS('Sch D'!$C$8:$C$80,'Sch D'!$A$8:$A$80,'Sch D-1'!D76,'Sch D'!$B$8:$B$80,'Sch D-1'!E76)</f>
        <v>0</v>
      </c>
      <c r="H76" s="376">
        <f t="shared" si="3"/>
        <v>0</v>
      </c>
      <c r="I76" s="11" t="str">
        <f t="shared" si="1"/>
        <v/>
      </c>
    </row>
    <row r="77" spans="1:9" ht="15" customHeight="1" x14ac:dyDescent="0.2">
      <c r="A77" s="1099" t="s">
        <v>1715</v>
      </c>
      <c r="B77" s="1170" t="s">
        <v>1668</v>
      </c>
      <c r="C77" s="919"/>
      <c r="D77" s="1096" t="s">
        <v>683</v>
      </c>
      <c r="E77" s="1096" t="s">
        <v>34</v>
      </c>
      <c r="G77" s="371">
        <f>SUMIFS('Sch D'!$C$8:$C$80,'Sch D'!$A$8:$A$80,'Sch D-1'!D77,'Sch D'!$B$8:$B$80,'Sch D-1'!E77)</f>
        <v>0</v>
      </c>
      <c r="H77" s="376">
        <f t="shared" si="3"/>
        <v>0</v>
      </c>
    </row>
    <row r="78" spans="1:9" ht="15" customHeight="1" x14ac:dyDescent="0.2">
      <c r="A78" s="1099" t="s">
        <v>1715</v>
      </c>
      <c r="B78" s="1170" t="s">
        <v>1668</v>
      </c>
      <c r="C78" s="919"/>
      <c r="D78" s="1096" t="s">
        <v>683</v>
      </c>
      <c r="E78" s="1096" t="s">
        <v>678</v>
      </c>
      <c r="G78" s="371">
        <f>SUMIFS('Sch D'!$C$8:$C$80,'Sch D'!$A$8:$A$80,'Sch D-1'!D78,'Sch D'!$B$8:$B$80,'Sch D-1'!E78)</f>
        <v>0</v>
      </c>
      <c r="H78" s="376">
        <f t="shared" si="3"/>
        <v>0</v>
      </c>
    </row>
    <row r="79" spans="1:9" ht="15" customHeight="1" x14ac:dyDescent="0.2">
      <c r="A79" s="1099" t="s">
        <v>1717</v>
      </c>
      <c r="B79" s="1170" t="s">
        <v>1669</v>
      </c>
      <c r="C79" s="379"/>
      <c r="D79" s="1097"/>
      <c r="E79" s="1097"/>
      <c r="G79" s="371">
        <f>SUMIFS('Sch D'!$C$8:$C$80,'Sch D'!$A$8:$A$80,'Sch D-1'!D79,'Sch D'!$B$8:$B$80,'Sch D-1'!E79)</f>
        <v>0</v>
      </c>
      <c r="H79" s="376">
        <f t="shared" si="3"/>
        <v>0</v>
      </c>
      <c r="I79" s="11" t="str">
        <f t="shared" si="1"/>
        <v/>
      </c>
    </row>
    <row r="80" spans="1:9" ht="15" customHeight="1" x14ac:dyDescent="0.2">
      <c r="A80" s="1099" t="s">
        <v>1718</v>
      </c>
      <c r="B80" s="1170" t="s">
        <v>1670</v>
      </c>
      <c r="C80" s="379"/>
      <c r="D80" s="1097"/>
      <c r="E80" s="1097"/>
      <c r="G80" s="371">
        <f>SUMIFS('Sch D'!$C$8:$C$80,'Sch D'!$A$8:$A$80,'Sch D-1'!D80,'Sch D'!$B$8:$B$80,'Sch D-1'!E80)</f>
        <v>0</v>
      </c>
      <c r="H80" s="376">
        <f t="shared" si="3"/>
        <v>0</v>
      </c>
      <c r="I80" s="11" t="str">
        <f t="shared" ref="I80:I143" si="4">IF(H80&lt;&gt;0,"Error - Total Costs by Cost Center and Component Do Not Agree Between This Schedule and Sch D","")</f>
        <v/>
      </c>
    </row>
    <row r="81" spans="1:9" ht="15" customHeight="1" x14ac:dyDescent="0.2">
      <c r="A81" s="1099" t="s">
        <v>1716</v>
      </c>
      <c r="B81" s="1170" t="s">
        <v>1671</v>
      </c>
      <c r="C81" s="379"/>
      <c r="D81" s="1097"/>
      <c r="E81" s="1097"/>
      <c r="G81" s="371">
        <f>SUMIFS('Sch D'!$C$8:$C$80,'Sch D'!$A$8:$A$80,'Sch D-1'!D81,'Sch D'!$B$8:$B$80,'Sch D-1'!E81)</f>
        <v>0</v>
      </c>
      <c r="H81" s="376">
        <f t="shared" si="3"/>
        <v>0</v>
      </c>
      <c r="I81" s="11" t="str">
        <f t="shared" si="4"/>
        <v/>
      </c>
    </row>
    <row r="82" spans="1:9" ht="15" customHeight="1" x14ac:dyDescent="0.2">
      <c r="A82" s="1099" t="s">
        <v>1719</v>
      </c>
      <c r="B82" s="1170" t="s">
        <v>1672</v>
      </c>
      <c r="C82" s="379"/>
      <c r="D82" s="1097"/>
      <c r="E82" s="1097"/>
      <c r="G82" s="371">
        <f>SUMIFS('Sch D'!$C$8:$C$80,'Sch D'!$A$8:$A$80,'Sch D-1'!D82,'Sch D'!$B$8:$B$80,'Sch D-1'!E82)</f>
        <v>0</v>
      </c>
      <c r="H82" s="376">
        <f t="shared" si="3"/>
        <v>0</v>
      </c>
      <c r="I82" s="11" t="str">
        <f t="shared" si="4"/>
        <v/>
      </c>
    </row>
    <row r="83" spans="1:9" ht="15" customHeight="1" x14ac:dyDescent="0.2">
      <c r="A83" s="1099" t="s">
        <v>1720</v>
      </c>
      <c r="B83" s="1170" t="s">
        <v>2415</v>
      </c>
      <c r="C83" s="380">
        <f>'Sch T'!$C$14</f>
        <v>0</v>
      </c>
      <c r="D83" s="1096" t="s">
        <v>1503</v>
      </c>
      <c r="E83" s="1096" t="s">
        <v>1503</v>
      </c>
      <c r="G83" s="371">
        <f>SUMIFS('Sch D'!$C$8:$C$80,'Sch D'!$A$8:$A$80,'Sch D-1'!D83,'Sch D'!$B$8:$B$80,'Sch D-1'!E83)</f>
        <v>0</v>
      </c>
      <c r="H83" s="376">
        <f t="shared" si="3"/>
        <v>0</v>
      </c>
      <c r="I83" s="11" t="str">
        <f t="shared" si="4"/>
        <v/>
      </c>
    </row>
    <row r="84" spans="1:9" ht="15" customHeight="1" x14ac:dyDescent="0.2">
      <c r="A84" s="1099" t="s">
        <v>1721</v>
      </c>
      <c r="B84" s="1170" t="s">
        <v>1673</v>
      </c>
      <c r="C84" s="379"/>
      <c r="D84" s="1097"/>
      <c r="E84" s="1097"/>
      <c r="G84" s="371">
        <f>SUMIFS('Sch D'!$C$8:$C$80,'Sch D'!$A$8:$A$80,'Sch D-1'!D84,'Sch D'!$B$8:$B$80,'Sch D-1'!E84)</f>
        <v>0</v>
      </c>
      <c r="H84" s="376">
        <f t="shared" si="3"/>
        <v>0</v>
      </c>
      <c r="I84" s="11" t="str">
        <f t="shared" si="4"/>
        <v/>
      </c>
    </row>
    <row r="85" spans="1:9" ht="15" customHeight="1" x14ac:dyDescent="0.2">
      <c r="A85" s="1099" t="s">
        <v>1701</v>
      </c>
      <c r="B85" s="1170" t="s">
        <v>1674</v>
      </c>
      <c r="C85" s="379"/>
      <c r="D85" s="1097"/>
      <c r="E85" s="1097"/>
      <c r="G85" s="371">
        <f>SUMIFS('Sch D'!$C$8:$C$80,'Sch D'!$A$8:$A$80,'Sch D-1'!D85,'Sch D'!$B$8:$B$80,'Sch D-1'!E85)</f>
        <v>0</v>
      </c>
      <c r="H85" s="376">
        <f t="shared" si="3"/>
        <v>0</v>
      </c>
      <c r="I85" s="11" t="str">
        <f t="shared" si="4"/>
        <v/>
      </c>
    </row>
    <row r="86" spans="1:9" ht="15" customHeight="1" x14ac:dyDescent="0.2">
      <c r="A86" s="1099" t="s">
        <v>1702</v>
      </c>
      <c r="B86" s="1170" t="s">
        <v>1675</v>
      </c>
      <c r="C86" s="379"/>
      <c r="D86" s="1097"/>
      <c r="E86" s="1097"/>
      <c r="G86" s="371">
        <f>SUMIFS('Sch D'!$C$8:$C$80,'Sch D'!$A$8:$A$80,'Sch D-1'!D86,'Sch D'!$B$8:$B$80,'Sch D-1'!E86)</f>
        <v>0</v>
      </c>
      <c r="H86" s="376">
        <f t="shared" si="3"/>
        <v>0</v>
      </c>
      <c r="I86" s="11" t="str">
        <f t="shared" si="4"/>
        <v/>
      </c>
    </row>
    <row r="87" spans="1:9" ht="15" customHeight="1" x14ac:dyDescent="0.2">
      <c r="A87" s="1099" t="s">
        <v>1703</v>
      </c>
      <c r="B87" s="1170" t="s">
        <v>1676</v>
      </c>
      <c r="C87" s="379"/>
      <c r="D87" s="1097"/>
      <c r="E87" s="1097"/>
      <c r="G87" s="371">
        <f>SUMIFS('Sch D'!$C$8:$C$80,'Sch D'!$A$8:$A$80,'Sch D-1'!D87,'Sch D'!$B$8:$B$80,'Sch D-1'!E87)</f>
        <v>0</v>
      </c>
      <c r="H87" s="376">
        <f t="shared" si="3"/>
        <v>0</v>
      </c>
      <c r="I87" s="11" t="str">
        <f t="shared" si="4"/>
        <v/>
      </c>
    </row>
    <row r="88" spans="1:9" ht="15" customHeight="1" x14ac:dyDescent="0.2">
      <c r="A88" s="1099" t="s">
        <v>1704</v>
      </c>
      <c r="B88" s="1170" t="s">
        <v>1677</v>
      </c>
      <c r="C88" s="379"/>
      <c r="D88" s="1097"/>
      <c r="E88" s="1097"/>
      <c r="G88" s="371">
        <f>SUMIFS('Sch D'!$C$8:$C$80,'Sch D'!$A$8:$A$80,'Sch D-1'!D88,'Sch D'!$B$8:$B$80,'Sch D-1'!E88)</f>
        <v>0</v>
      </c>
      <c r="H88" s="376">
        <f t="shared" si="3"/>
        <v>0</v>
      </c>
      <c r="I88" s="11" t="str">
        <f t="shared" si="4"/>
        <v/>
      </c>
    </row>
    <row r="89" spans="1:9" ht="15" customHeight="1" x14ac:dyDescent="0.2">
      <c r="A89" s="1099" t="s">
        <v>786</v>
      </c>
      <c r="B89" s="1171" t="s">
        <v>2416</v>
      </c>
      <c r="C89" s="380">
        <f>'Sch E'!$C$10</f>
        <v>0</v>
      </c>
      <c r="D89" s="1096" t="s">
        <v>687</v>
      </c>
      <c r="E89" s="1096" t="s">
        <v>678</v>
      </c>
      <c r="G89" s="371">
        <f>SUMIFS('Sch D'!$C$8:$C$80,'Sch D'!$A$8:$A$80,'Sch D-1'!D89,'Sch D'!$B$8:$B$80,'Sch D-1'!E89)</f>
        <v>0</v>
      </c>
      <c r="H89" s="376">
        <f t="shared" si="3"/>
        <v>0</v>
      </c>
      <c r="I89" s="11" t="str">
        <f t="shared" si="4"/>
        <v/>
      </c>
    </row>
    <row r="90" spans="1:9" ht="30" x14ac:dyDescent="0.2">
      <c r="A90" s="1099" t="s">
        <v>1697</v>
      </c>
      <c r="B90" s="1343" t="s">
        <v>2400</v>
      </c>
      <c r="C90" s="379"/>
      <c r="D90" s="1097"/>
      <c r="E90" s="1097"/>
      <c r="G90" s="371">
        <f>SUMIFS('Sch D'!$C$8:$C$80,'Sch D'!$A$8:$A$80,'Sch D-1'!D90,'Sch D'!$B$8:$B$80,'Sch D-1'!E90)</f>
        <v>0</v>
      </c>
      <c r="H90" s="376">
        <f t="shared" si="3"/>
        <v>0</v>
      </c>
      <c r="I90" s="11" t="str">
        <f t="shared" si="4"/>
        <v/>
      </c>
    </row>
    <row r="91" spans="1:9" ht="30" customHeight="1" x14ac:dyDescent="0.2">
      <c r="A91" s="1099" t="s">
        <v>1698</v>
      </c>
      <c r="B91" s="1343" t="s">
        <v>2417</v>
      </c>
      <c r="C91" s="380">
        <f>'Sch H'!$E$14</f>
        <v>0</v>
      </c>
      <c r="D91" s="1096" t="s">
        <v>708</v>
      </c>
      <c r="E91" s="1096" t="s">
        <v>708</v>
      </c>
      <c r="G91" s="371">
        <f>SUMIFS('Sch D'!$C$8:$C$80,'Sch D'!$A$8:$A$80,'Sch D-1'!D91,'Sch D'!$B$8:$B$80,'Sch D-1'!E91)</f>
        <v>0</v>
      </c>
      <c r="H91" s="376">
        <f t="shared" si="3"/>
        <v>0</v>
      </c>
      <c r="I91" s="11" t="str">
        <f t="shared" si="4"/>
        <v/>
      </c>
    </row>
    <row r="92" spans="1:9" ht="30" customHeight="1" x14ac:dyDescent="0.2">
      <c r="A92" s="1099" t="s">
        <v>1699</v>
      </c>
      <c r="B92" s="1343" t="s">
        <v>2418</v>
      </c>
      <c r="C92" s="379"/>
      <c r="D92" s="1097"/>
      <c r="E92" s="1097"/>
      <c r="G92" s="371">
        <f>SUMIFS('Sch D'!$C$8:$C$80,'Sch D'!$A$8:$A$80,'Sch D-1'!D92,'Sch D'!$B$8:$B$80,'Sch D-1'!E92)</f>
        <v>0</v>
      </c>
      <c r="H92" s="376">
        <f t="shared" si="3"/>
        <v>0</v>
      </c>
      <c r="I92" s="11" t="str">
        <f t="shared" si="4"/>
        <v/>
      </c>
    </row>
    <row r="93" spans="1:9" ht="15" customHeight="1" x14ac:dyDescent="0.2">
      <c r="A93" s="1099" t="s">
        <v>1700</v>
      </c>
      <c r="B93" s="1171" t="s">
        <v>2401</v>
      </c>
      <c r="C93" s="379"/>
      <c r="D93" s="1097"/>
      <c r="E93" s="1097"/>
      <c r="G93" s="371">
        <f>SUMIFS('Sch D'!$C$8:$C$80,'Sch D'!$A$8:$A$80,'Sch D-1'!D93,'Sch D'!$B$8:$B$80,'Sch D-1'!E93)</f>
        <v>0</v>
      </c>
      <c r="H93" s="376">
        <f t="shared" si="3"/>
        <v>0</v>
      </c>
      <c r="I93" s="11" t="str">
        <f t="shared" si="4"/>
        <v/>
      </c>
    </row>
    <row r="94" spans="1:9" ht="15" customHeight="1" x14ac:dyDescent="0.2">
      <c r="A94" s="1101" t="s">
        <v>789</v>
      </c>
      <c r="B94" s="1171" t="s">
        <v>2419</v>
      </c>
      <c r="C94" s="380">
        <f>'Sch T'!$C$15+'Sch T'!$C$16</f>
        <v>0</v>
      </c>
      <c r="D94" s="1096" t="s">
        <v>1503</v>
      </c>
      <c r="E94" s="1096" t="s">
        <v>1503</v>
      </c>
      <c r="G94" s="371">
        <f>SUMIFS('Sch D'!$C$8:$C$80,'Sch D'!$A$8:$A$80,'Sch D-1'!D94,'Sch D'!$B$8:$B$80,'Sch D-1'!E94)</f>
        <v>0</v>
      </c>
      <c r="H94" s="376">
        <f t="shared" si="3"/>
        <v>0</v>
      </c>
      <c r="I94" s="11" t="str">
        <f t="shared" si="4"/>
        <v/>
      </c>
    </row>
    <row r="95" spans="1:9" ht="15" customHeight="1" x14ac:dyDescent="0.2">
      <c r="A95" s="1099" t="s">
        <v>1690</v>
      </c>
      <c r="B95" s="1171" t="s">
        <v>1678</v>
      </c>
      <c r="C95" s="379"/>
      <c r="D95" s="1097"/>
      <c r="E95" s="1097"/>
      <c r="G95" s="371">
        <f>SUMIFS('Sch D'!$C$8:$C$80,'Sch D'!$A$8:$A$80,'Sch D-1'!D95,'Sch D'!$B$8:$B$80,'Sch D-1'!E95)</f>
        <v>0</v>
      </c>
      <c r="H95" s="376">
        <f t="shared" si="3"/>
        <v>0</v>
      </c>
      <c r="I95" s="11" t="str">
        <f t="shared" si="4"/>
        <v/>
      </c>
    </row>
    <row r="96" spans="1:9" ht="30" x14ac:dyDescent="0.2">
      <c r="A96" s="1099" t="s">
        <v>1691</v>
      </c>
      <c r="B96" s="1343" t="s">
        <v>2402</v>
      </c>
      <c r="C96" s="379"/>
      <c r="D96" s="1096" t="s">
        <v>708</v>
      </c>
      <c r="E96" s="1096" t="s">
        <v>708</v>
      </c>
      <c r="G96" s="371">
        <f>SUMIFS('Sch D'!$C$8:$C$80,'Sch D'!$A$8:$A$80,'Sch D-1'!D96,'Sch D'!$B$8:$B$80,'Sch D-1'!E96)</f>
        <v>0</v>
      </c>
      <c r="H96" s="376">
        <f t="shared" si="3"/>
        <v>0</v>
      </c>
      <c r="I96" s="11" t="str">
        <f t="shared" si="4"/>
        <v/>
      </c>
    </row>
    <row r="97" spans="1:9" ht="30" x14ac:dyDescent="0.2">
      <c r="A97" s="1099" t="s">
        <v>1692</v>
      </c>
      <c r="B97" s="1171" t="s">
        <v>2403</v>
      </c>
      <c r="C97" s="379"/>
      <c r="D97" s="1097"/>
      <c r="E97" s="1097"/>
      <c r="G97" s="371">
        <f>SUMIFS('Sch D'!$C$8:$C$80,'Sch D'!$A$8:$A$80,'Sch D-1'!D97,'Sch D'!$B$8:$B$80,'Sch D-1'!E97)</f>
        <v>0</v>
      </c>
      <c r="H97" s="376">
        <f t="shared" si="3"/>
        <v>0</v>
      </c>
      <c r="I97" s="11" t="str">
        <f t="shared" si="4"/>
        <v/>
      </c>
    </row>
    <row r="98" spans="1:9" ht="15" customHeight="1" x14ac:dyDescent="0.2">
      <c r="A98" s="1099" t="s">
        <v>1693</v>
      </c>
      <c r="B98" s="1171" t="s">
        <v>2404</v>
      </c>
      <c r="C98" s="379"/>
      <c r="D98" s="1097"/>
      <c r="E98" s="1097"/>
      <c r="G98" s="371">
        <f>SUMIFS('Sch D'!$C$8:$C$80,'Sch D'!$A$8:$A$80,'Sch D-1'!D98,'Sch D'!$B$8:$B$80,'Sch D-1'!E98)</f>
        <v>0</v>
      </c>
      <c r="H98" s="376">
        <f t="shared" si="3"/>
        <v>0</v>
      </c>
      <c r="I98" s="11" t="str">
        <f t="shared" si="4"/>
        <v/>
      </c>
    </row>
    <row r="99" spans="1:9" ht="15" customHeight="1" x14ac:dyDescent="0.2">
      <c r="A99" s="1099" t="s">
        <v>1694</v>
      </c>
      <c r="B99" s="1171" t="s">
        <v>2405</v>
      </c>
      <c r="C99" s="379"/>
      <c r="D99" s="1096" t="s">
        <v>708</v>
      </c>
      <c r="E99" s="1096" t="s">
        <v>708</v>
      </c>
      <c r="G99" s="371">
        <f>SUMIFS('Sch D'!$C$8:$C$80,'Sch D'!$A$8:$A$80,'Sch D-1'!D99,'Sch D'!$B$8:$B$80,'Sch D-1'!E99)</f>
        <v>0</v>
      </c>
      <c r="H99" s="376">
        <f t="shared" si="3"/>
        <v>0</v>
      </c>
      <c r="I99" s="11" t="str">
        <f t="shared" si="4"/>
        <v/>
      </c>
    </row>
    <row r="100" spans="1:9" ht="15" customHeight="1" x14ac:dyDescent="0.2">
      <c r="A100" s="1099" t="s">
        <v>1695</v>
      </c>
      <c r="B100" s="1171" t="s">
        <v>1679</v>
      </c>
      <c r="C100" s="379"/>
      <c r="D100" s="1096" t="s">
        <v>708</v>
      </c>
      <c r="E100" s="1096" t="s">
        <v>708</v>
      </c>
      <c r="G100" s="371">
        <f>SUMIFS('Sch D'!$C$8:$C$80,'Sch D'!$A$8:$A$80,'Sch D-1'!D100,'Sch D'!$B$8:$B$80,'Sch D-1'!E100)</f>
        <v>0</v>
      </c>
      <c r="H100" s="376">
        <f t="shared" si="3"/>
        <v>0</v>
      </c>
      <c r="I100" s="11" t="str">
        <f t="shared" si="4"/>
        <v/>
      </c>
    </row>
    <row r="101" spans="1:9" ht="30" x14ac:dyDescent="0.2">
      <c r="A101" s="1099" t="s">
        <v>1696</v>
      </c>
      <c r="B101" s="1171" t="s">
        <v>2406</v>
      </c>
      <c r="C101" s="379"/>
      <c r="D101" s="1096" t="s">
        <v>708</v>
      </c>
      <c r="E101" s="1096" t="s">
        <v>708</v>
      </c>
      <c r="G101" s="371">
        <f>SUMIFS('Sch D'!$C$8:$C$80,'Sch D'!$A$8:$A$80,'Sch D-1'!D101,'Sch D'!$B$8:$B$80,'Sch D-1'!E101)</f>
        <v>0</v>
      </c>
      <c r="H101" s="376">
        <f t="shared" si="3"/>
        <v>0</v>
      </c>
      <c r="I101" s="11" t="str">
        <f t="shared" si="4"/>
        <v/>
      </c>
    </row>
    <row r="102" spans="1:9" ht="15" customHeight="1" x14ac:dyDescent="0.2">
      <c r="A102" s="1099" t="s">
        <v>1684</v>
      </c>
      <c r="B102" s="1171" t="s">
        <v>2407</v>
      </c>
      <c r="C102" s="379"/>
      <c r="D102" s="1096" t="s">
        <v>708</v>
      </c>
      <c r="E102" s="1096" t="s">
        <v>708</v>
      </c>
      <c r="G102" s="371">
        <f>SUMIFS('Sch D'!$C$8:$C$80,'Sch D'!$A$8:$A$80,'Sch D-1'!D102,'Sch D'!$B$8:$B$80,'Sch D-1'!E102)</f>
        <v>0</v>
      </c>
      <c r="H102" s="376">
        <f t="shared" si="3"/>
        <v>0</v>
      </c>
      <c r="I102" s="11" t="str">
        <f t="shared" si="4"/>
        <v/>
      </c>
    </row>
    <row r="103" spans="1:9" ht="15" customHeight="1" x14ac:dyDescent="0.2">
      <c r="A103" s="1099" t="s">
        <v>1685</v>
      </c>
      <c r="B103" s="1171" t="s">
        <v>2408</v>
      </c>
      <c r="C103" s="379"/>
      <c r="D103" s="1097"/>
      <c r="E103" s="1097"/>
      <c r="G103" s="371">
        <f>SUMIFS('Sch D'!$C$8:$C$80,'Sch D'!$A$8:$A$80,'Sch D-1'!D103,'Sch D'!$B$8:$B$80,'Sch D-1'!E103)</f>
        <v>0</v>
      </c>
      <c r="H103" s="376">
        <f t="shared" si="3"/>
        <v>0</v>
      </c>
      <c r="I103" s="11" t="str">
        <f t="shared" si="4"/>
        <v/>
      </c>
    </row>
    <row r="104" spans="1:9" ht="15" customHeight="1" x14ac:dyDescent="0.2">
      <c r="A104" s="1099" t="s">
        <v>1686</v>
      </c>
      <c r="B104" s="1171" t="s">
        <v>2409</v>
      </c>
      <c r="C104" s="379"/>
      <c r="D104" s="1096" t="s">
        <v>708</v>
      </c>
      <c r="E104" s="1096" t="s">
        <v>708</v>
      </c>
      <c r="G104" s="371">
        <f>SUMIFS('Sch D'!$C$8:$C$80,'Sch D'!$A$8:$A$80,'Sch D-1'!D104,'Sch D'!$B$8:$B$80,'Sch D-1'!E104)</f>
        <v>0</v>
      </c>
      <c r="H104" s="376">
        <f t="shared" si="3"/>
        <v>0</v>
      </c>
      <c r="I104" s="11" t="str">
        <f t="shared" si="4"/>
        <v/>
      </c>
    </row>
    <row r="105" spans="1:9" ht="30" x14ac:dyDescent="0.2">
      <c r="A105" s="1099" t="s">
        <v>1687</v>
      </c>
      <c r="B105" s="1171" t="s">
        <v>2410</v>
      </c>
      <c r="C105" s="379"/>
      <c r="D105" s="1097"/>
      <c r="E105" s="1097"/>
      <c r="G105" s="371">
        <f>SUMIFS('Sch D'!$C$8:$C$80,'Sch D'!$A$8:$A$80,'Sch D-1'!D105,'Sch D'!$B$8:$B$80,'Sch D-1'!E105)</f>
        <v>0</v>
      </c>
      <c r="H105" s="376">
        <f t="shared" si="3"/>
        <v>0</v>
      </c>
      <c r="I105" s="11" t="str">
        <f t="shared" si="4"/>
        <v/>
      </c>
    </row>
    <row r="106" spans="1:9" ht="15" customHeight="1" x14ac:dyDescent="0.2">
      <c r="A106" s="1099" t="s">
        <v>1688</v>
      </c>
      <c r="B106" s="1171" t="s">
        <v>2420</v>
      </c>
      <c r="C106" s="380">
        <f>-'Sch F'!$G$14</f>
        <v>0</v>
      </c>
      <c r="D106" s="1096" t="s">
        <v>708</v>
      </c>
      <c r="E106" s="1096" t="s">
        <v>708</v>
      </c>
      <c r="G106" s="371">
        <f>SUMIFS('Sch D'!$C$8:$C$80,'Sch D'!$A$8:$A$80,'Sch D-1'!D106,'Sch D'!$B$8:$B$80,'Sch D-1'!E106)</f>
        <v>0</v>
      </c>
      <c r="H106" s="376">
        <f t="shared" si="3"/>
        <v>0</v>
      </c>
      <c r="I106" s="11" t="str">
        <f t="shared" si="4"/>
        <v/>
      </c>
    </row>
    <row r="107" spans="1:9" ht="15" customHeight="1" x14ac:dyDescent="0.2">
      <c r="A107" s="1099" t="s">
        <v>1689</v>
      </c>
      <c r="B107" s="1169" t="s">
        <v>903</v>
      </c>
      <c r="C107" s="379"/>
      <c r="D107" s="1097"/>
      <c r="E107" s="1097"/>
      <c r="G107" s="371">
        <f>SUMIFS('Sch D'!$C$8:$C$80,'Sch D'!$A$8:$A$80,'Sch D-1'!D107,'Sch D'!$B$8:$B$80,'Sch D-1'!E107)</f>
        <v>0</v>
      </c>
      <c r="H107" s="376">
        <f t="shared" si="3"/>
        <v>0</v>
      </c>
      <c r="I107" s="11" t="str">
        <f t="shared" si="4"/>
        <v/>
      </c>
    </row>
    <row r="108" spans="1:9" ht="15" customHeight="1" x14ac:dyDescent="0.2">
      <c r="A108" s="1099" t="s">
        <v>1683</v>
      </c>
      <c r="B108" s="1169" t="s">
        <v>904</v>
      </c>
      <c r="C108" s="379"/>
      <c r="D108" s="1097"/>
      <c r="E108" s="1097"/>
      <c r="G108" s="371">
        <f>SUMIFS('Sch D'!$C$8:$C$80,'Sch D'!$A$8:$A$80,'Sch D-1'!D108,'Sch D'!$B$8:$B$80,'Sch D-1'!E108)</f>
        <v>0</v>
      </c>
      <c r="H108" s="376">
        <f t="shared" si="3"/>
        <v>0</v>
      </c>
      <c r="I108" s="11" t="str">
        <f t="shared" si="4"/>
        <v/>
      </c>
    </row>
    <row r="109" spans="1:9" ht="30" x14ac:dyDescent="0.2">
      <c r="A109" s="1099" t="s">
        <v>1681</v>
      </c>
      <c r="B109" s="1171" t="s">
        <v>2411</v>
      </c>
      <c r="C109" s="379"/>
      <c r="D109" s="1097"/>
      <c r="E109" s="1097"/>
      <c r="G109" s="371">
        <f>SUMIFS('Sch D'!$C$8:$C$80,'Sch D'!$A$8:$A$80,'Sch D-1'!D109,'Sch D'!$B$8:$B$80,'Sch D-1'!E109)</f>
        <v>0</v>
      </c>
      <c r="H109" s="376">
        <f t="shared" si="3"/>
        <v>0</v>
      </c>
      <c r="I109" s="11" t="str">
        <f t="shared" si="4"/>
        <v/>
      </c>
    </row>
    <row r="110" spans="1:9" ht="15" customHeight="1" x14ac:dyDescent="0.2">
      <c r="A110" s="1099" t="s">
        <v>1682</v>
      </c>
      <c r="B110" s="1171" t="s">
        <v>1680</v>
      </c>
      <c r="C110" s="379"/>
      <c r="D110" s="1096" t="s">
        <v>708</v>
      </c>
      <c r="E110" s="1096" t="s">
        <v>708</v>
      </c>
      <c r="G110" s="371">
        <f>SUMIFS('Sch D'!$C$8:$C$80,'Sch D'!$A$8:$A$80,'Sch D-1'!D110,'Sch D'!$B$8:$B$80,'Sch D-1'!E110)</f>
        <v>0</v>
      </c>
      <c r="H110" s="376">
        <f t="shared" si="3"/>
        <v>0</v>
      </c>
      <c r="I110" s="11" t="str">
        <f t="shared" si="4"/>
        <v/>
      </c>
    </row>
    <row r="111" spans="1:9" ht="15" customHeight="1" x14ac:dyDescent="0.2">
      <c r="A111" s="1098"/>
      <c r="B111" s="1172"/>
      <c r="C111" s="379"/>
      <c r="D111" s="1097"/>
      <c r="E111" s="1097"/>
      <c r="G111" s="371">
        <f>SUMIFS('Sch D'!$C$8:$C$80,'Sch D'!$A$8:$A$80,'Sch D-1'!D111,'Sch D'!$B$8:$B$80,'Sch D-1'!E111)</f>
        <v>0</v>
      </c>
      <c r="H111" s="376">
        <f t="shared" si="3"/>
        <v>0</v>
      </c>
      <c r="I111" s="11" t="str">
        <f t="shared" si="4"/>
        <v/>
      </c>
    </row>
    <row r="112" spans="1:9" ht="15" customHeight="1" x14ac:dyDescent="0.2">
      <c r="A112" s="1098"/>
      <c r="B112" s="1172"/>
      <c r="C112" s="379"/>
      <c r="D112" s="1097"/>
      <c r="E112" s="1097"/>
      <c r="G112" s="371">
        <f>SUMIFS('Sch D'!$C$8:$C$80,'Sch D'!$A$8:$A$80,'Sch D-1'!D112,'Sch D'!$B$8:$B$80,'Sch D-1'!E112)</f>
        <v>0</v>
      </c>
      <c r="H112" s="376">
        <f t="shared" si="3"/>
        <v>0</v>
      </c>
      <c r="I112" s="11" t="str">
        <f t="shared" si="4"/>
        <v/>
      </c>
    </row>
    <row r="113" spans="1:9" ht="15" customHeight="1" x14ac:dyDescent="0.2">
      <c r="A113" s="1098"/>
      <c r="B113" s="1172"/>
      <c r="C113" s="379"/>
      <c r="D113" s="1097"/>
      <c r="E113" s="1097"/>
      <c r="G113" s="371">
        <f>SUMIFS('Sch D'!$C$8:$C$80,'Sch D'!$A$8:$A$80,'Sch D-1'!D113,'Sch D'!$B$8:$B$80,'Sch D-1'!E113)</f>
        <v>0</v>
      </c>
      <c r="H113" s="376">
        <f t="shared" si="3"/>
        <v>0</v>
      </c>
      <c r="I113" s="11" t="str">
        <f t="shared" si="4"/>
        <v/>
      </c>
    </row>
    <row r="114" spans="1:9" ht="15" customHeight="1" x14ac:dyDescent="0.2">
      <c r="A114" s="1098"/>
      <c r="B114" s="1172"/>
      <c r="C114" s="379"/>
      <c r="D114" s="1097"/>
      <c r="E114" s="1097"/>
      <c r="G114" s="371">
        <f>SUMIFS('Sch D'!$C$8:$C$80,'Sch D'!$A$8:$A$80,'Sch D-1'!D114,'Sch D'!$B$8:$B$80,'Sch D-1'!E114)</f>
        <v>0</v>
      </c>
      <c r="H114" s="376">
        <f t="shared" si="3"/>
        <v>0</v>
      </c>
      <c r="I114" s="11" t="str">
        <f t="shared" si="4"/>
        <v/>
      </c>
    </row>
    <row r="115" spans="1:9" ht="15" customHeight="1" x14ac:dyDescent="0.2">
      <c r="A115" s="1098"/>
      <c r="B115" s="1172"/>
      <c r="C115" s="379"/>
      <c r="D115" s="1097"/>
      <c r="E115" s="1097"/>
      <c r="G115" s="371">
        <f>SUMIFS('Sch D'!$C$8:$C$80,'Sch D'!$A$8:$A$80,'Sch D-1'!D115,'Sch D'!$B$8:$B$80,'Sch D-1'!E115)</f>
        <v>0</v>
      </c>
      <c r="H115" s="376">
        <f t="shared" si="3"/>
        <v>0</v>
      </c>
      <c r="I115" s="11" t="str">
        <f t="shared" si="4"/>
        <v/>
      </c>
    </row>
    <row r="116" spans="1:9" ht="15" customHeight="1" x14ac:dyDescent="0.2">
      <c r="A116" s="1098"/>
      <c r="B116" s="1172"/>
      <c r="C116" s="379"/>
      <c r="D116" s="1097"/>
      <c r="E116" s="1097"/>
      <c r="G116" s="371">
        <f>SUMIFS('Sch D'!$C$8:$C$80,'Sch D'!$A$8:$A$80,'Sch D-1'!D116,'Sch D'!$B$8:$B$80,'Sch D-1'!E116)</f>
        <v>0</v>
      </c>
      <c r="H116" s="376">
        <f t="shared" si="3"/>
        <v>0</v>
      </c>
      <c r="I116" s="11" t="str">
        <f t="shared" si="4"/>
        <v/>
      </c>
    </row>
    <row r="117" spans="1:9" ht="15" customHeight="1" x14ac:dyDescent="0.2">
      <c r="A117" s="1098"/>
      <c r="B117" s="1172"/>
      <c r="C117" s="379"/>
      <c r="D117" s="1097"/>
      <c r="E117" s="1097"/>
      <c r="G117" s="371">
        <f>SUMIFS('Sch D'!$C$8:$C$80,'Sch D'!$A$8:$A$80,'Sch D-1'!D117,'Sch D'!$B$8:$B$80,'Sch D-1'!E117)</f>
        <v>0</v>
      </c>
      <c r="H117" s="376">
        <f t="shared" si="3"/>
        <v>0</v>
      </c>
      <c r="I117" s="11" t="str">
        <f t="shared" si="4"/>
        <v/>
      </c>
    </row>
    <row r="118" spans="1:9" ht="15" customHeight="1" x14ac:dyDescent="0.2">
      <c r="A118" s="1098"/>
      <c r="B118" s="1172"/>
      <c r="C118" s="379"/>
      <c r="D118" s="1097"/>
      <c r="E118" s="1097"/>
      <c r="G118" s="371">
        <f>SUMIFS('Sch D'!$C$8:$C$80,'Sch D'!$A$8:$A$80,'Sch D-1'!D118,'Sch D'!$B$8:$B$80,'Sch D-1'!E118)</f>
        <v>0</v>
      </c>
      <c r="H118" s="376">
        <f t="shared" si="3"/>
        <v>0</v>
      </c>
      <c r="I118" s="11" t="str">
        <f t="shared" si="4"/>
        <v/>
      </c>
    </row>
    <row r="119" spans="1:9" ht="15" customHeight="1" x14ac:dyDescent="0.2">
      <c r="A119" s="1098"/>
      <c r="B119" s="1172"/>
      <c r="C119" s="379"/>
      <c r="D119" s="1097"/>
      <c r="E119" s="1097"/>
      <c r="G119" s="371">
        <f>SUMIFS('Sch D'!$C$8:$C$80,'Sch D'!$A$8:$A$80,'Sch D-1'!D119,'Sch D'!$B$8:$B$80,'Sch D-1'!E119)</f>
        <v>0</v>
      </c>
      <c r="H119" s="376">
        <f t="shared" si="3"/>
        <v>0</v>
      </c>
      <c r="I119" s="11" t="str">
        <f t="shared" si="4"/>
        <v/>
      </c>
    </row>
    <row r="120" spans="1:9" ht="15" customHeight="1" x14ac:dyDescent="0.2">
      <c r="A120" s="1098"/>
      <c r="B120" s="1172"/>
      <c r="C120" s="379"/>
      <c r="D120" s="1097"/>
      <c r="E120" s="1097"/>
      <c r="G120" s="371">
        <f>SUMIFS('Sch D'!$C$8:$C$80,'Sch D'!$A$8:$A$80,'Sch D-1'!D120,'Sch D'!$B$8:$B$80,'Sch D-1'!E120)</f>
        <v>0</v>
      </c>
      <c r="H120" s="376">
        <f t="shared" si="3"/>
        <v>0</v>
      </c>
      <c r="I120" s="11" t="str">
        <f t="shared" si="4"/>
        <v/>
      </c>
    </row>
    <row r="121" spans="1:9" ht="15" customHeight="1" x14ac:dyDescent="0.2">
      <c r="A121" s="1098"/>
      <c r="B121" s="1172"/>
      <c r="C121" s="379"/>
      <c r="D121" s="1097"/>
      <c r="E121" s="1097"/>
      <c r="G121" s="371">
        <f>SUMIFS('Sch D'!$C$8:$C$80,'Sch D'!$A$8:$A$80,'Sch D-1'!D121,'Sch D'!$B$8:$B$80,'Sch D-1'!E121)</f>
        <v>0</v>
      </c>
      <c r="H121" s="376">
        <f t="shared" si="3"/>
        <v>0</v>
      </c>
      <c r="I121" s="11" t="str">
        <f t="shared" si="4"/>
        <v/>
      </c>
    </row>
    <row r="122" spans="1:9" ht="15" customHeight="1" x14ac:dyDescent="0.2">
      <c r="A122" s="1098"/>
      <c r="B122" s="1172"/>
      <c r="C122" s="379"/>
      <c r="D122" s="1097"/>
      <c r="E122" s="1097"/>
      <c r="G122" s="371">
        <f>SUMIFS('Sch D'!$C$8:$C$80,'Sch D'!$A$8:$A$80,'Sch D-1'!D122,'Sch D'!$B$8:$B$80,'Sch D-1'!E122)</f>
        <v>0</v>
      </c>
      <c r="H122" s="376">
        <f t="shared" si="3"/>
        <v>0</v>
      </c>
      <c r="I122" s="11" t="str">
        <f t="shared" si="4"/>
        <v/>
      </c>
    </row>
    <row r="123" spans="1:9" ht="15" customHeight="1" x14ac:dyDescent="0.2">
      <c r="A123" s="1098"/>
      <c r="B123" s="1172"/>
      <c r="C123" s="379"/>
      <c r="D123" s="1097"/>
      <c r="E123" s="1097"/>
      <c r="G123" s="371">
        <f>SUMIFS('Sch D'!$C$8:$C$80,'Sch D'!$A$8:$A$80,'Sch D-1'!D123,'Sch D'!$B$8:$B$80,'Sch D-1'!E123)</f>
        <v>0</v>
      </c>
      <c r="H123" s="376">
        <f t="shared" si="3"/>
        <v>0</v>
      </c>
      <c r="I123" s="11" t="str">
        <f t="shared" si="4"/>
        <v/>
      </c>
    </row>
    <row r="124" spans="1:9" ht="15" customHeight="1" x14ac:dyDescent="0.2">
      <c r="A124" s="1098"/>
      <c r="B124" s="1172"/>
      <c r="C124" s="379"/>
      <c r="D124" s="1097"/>
      <c r="E124" s="1097"/>
      <c r="G124" s="371">
        <f>SUMIFS('Sch D'!$C$8:$C$80,'Sch D'!$A$8:$A$80,'Sch D-1'!D124,'Sch D'!$B$8:$B$80,'Sch D-1'!E124)</f>
        <v>0</v>
      </c>
      <c r="H124" s="376">
        <f t="shared" si="3"/>
        <v>0</v>
      </c>
      <c r="I124" s="11" t="str">
        <f t="shared" si="4"/>
        <v/>
      </c>
    </row>
    <row r="125" spans="1:9" ht="15" customHeight="1" x14ac:dyDescent="0.2">
      <c r="A125" s="1098"/>
      <c r="B125" s="1172"/>
      <c r="C125" s="379"/>
      <c r="D125" s="1097"/>
      <c r="E125" s="1097"/>
      <c r="G125" s="371">
        <f>SUMIFS('Sch D'!$C$8:$C$80,'Sch D'!$A$8:$A$80,'Sch D-1'!D125,'Sch D'!$B$8:$B$80,'Sch D-1'!E125)</f>
        <v>0</v>
      </c>
      <c r="H125" s="376">
        <f t="shared" si="3"/>
        <v>0</v>
      </c>
      <c r="I125" s="11" t="str">
        <f t="shared" si="4"/>
        <v/>
      </c>
    </row>
    <row r="126" spans="1:9" ht="15" customHeight="1" x14ac:dyDescent="0.2">
      <c r="A126" s="1098"/>
      <c r="B126" s="1172"/>
      <c r="C126" s="379"/>
      <c r="D126" s="1097"/>
      <c r="E126" s="1097"/>
      <c r="G126" s="371">
        <f>SUMIFS('Sch D'!$C$8:$C$80,'Sch D'!$A$8:$A$80,'Sch D-1'!D126,'Sch D'!$B$8:$B$80,'Sch D-1'!E126)</f>
        <v>0</v>
      </c>
      <c r="H126" s="376">
        <f t="shared" si="3"/>
        <v>0</v>
      </c>
      <c r="I126" s="11" t="str">
        <f t="shared" si="4"/>
        <v/>
      </c>
    </row>
    <row r="127" spans="1:9" ht="15" customHeight="1" x14ac:dyDescent="0.2">
      <c r="A127" s="1098"/>
      <c r="B127" s="1172"/>
      <c r="C127" s="379"/>
      <c r="D127" s="1097"/>
      <c r="E127" s="1097"/>
      <c r="G127" s="371">
        <f>SUMIFS('Sch D'!$C$8:$C$80,'Sch D'!$A$8:$A$80,'Sch D-1'!D127,'Sch D'!$B$8:$B$80,'Sch D-1'!E127)</f>
        <v>0</v>
      </c>
      <c r="H127" s="376">
        <f t="shared" si="3"/>
        <v>0</v>
      </c>
      <c r="I127" s="11" t="str">
        <f t="shared" si="4"/>
        <v/>
      </c>
    </row>
    <row r="128" spans="1:9" ht="15" customHeight="1" x14ac:dyDescent="0.2">
      <c r="A128" s="1098"/>
      <c r="B128" s="1172"/>
      <c r="C128" s="379"/>
      <c r="D128" s="1097"/>
      <c r="E128" s="1097"/>
      <c r="G128" s="371">
        <f>SUMIFS('Sch D'!$C$8:$C$80,'Sch D'!$A$8:$A$80,'Sch D-1'!D128,'Sch D'!$B$8:$B$80,'Sch D-1'!E128)</f>
        <v>0</v>
      </c>
      <c r="H128" s="376">
        <f t="shared" si="3"/>
        <v>0</v>
      </c>
      <c r="I128" s="11" t="str">
        <f t="shared" si="4"/>
        <v/>
      </c>
    </row>
    <row r="129" spans="1:9" ht="15" customHeight="1" x14ac:dyDescent="0.2">
      <c r="A129" s="1098"/>
      <c r="B129" s="1172"/>
      <c r="C129" s="379"/>
      <c r="D129" s="1097"/>
      <c r="E129" s="1097"/>
      <c r="G129" s="371">
        <f>SUMIFS('Sch D'!$C$8:$C$80,'Sch D'!$A$8:$A$80,'Sch D-1'!D129,'Sch D'!$B$8:$B$80,'Sch D-1'!E129)</f>
        <v>0</v>
      </c>
      <c r="H129" s="376">
        <f t="shared" si="3"/>
        <v>0</v>
      </c>
      <c r="I129" s="11" t="str">
        <f t="shared" si="4"/>
        <v/>
      </c>
    </row>
    <row r="130" spans="1:9" ht="15" customHeight="1" x14ac:dyDescent="0.2">
      <c r="A130" s="1098"/>
      <c r="B130" s="1172"/>
      <c r="C130" s="379"/>
      <c r="D130" s="1097"/>
      <c r="E130" s="1097"/>
      <c r="G130" s="371">
        <f>SUMIFS('Sch D'!$C$8:$C$80,'Sch D'!$A$8:$A$80,'Sch D-1'!D130,'Sch D'!$B$8:$B$80,'Sch D-1'!E130)</f>
        <v>0</v>
      </c>
      <c r="H130" s="376">
        <f t="shared" si="3"/>
        <v>0</v>
      </c>
      <c r="I130" s="11" t="str">
        <f t="shared" si="4"/>
        <v/>
      </c>
    </row>
    <row r="131" spans="1:9" ht="15" customHeight="1" x14ac:dyDescent="0.2">
      <c r="A131" s="1098"/>
      <c r="B131" s="1172"/>
      <c r="C131" s="379"/>
      <c r="D131" s="1097"/>
      <c r="E131" s="1097"/>
      <c r="G131" s="371">
        <f>SUMIFS('Sch D'!$C$8:$C$80,'Sch D'!$A$8:$A$80,'Sch D-1'!D131,'Sch D'!$B$8:$B$80,'Sch D-1'!E131)</f>
        <v>0</v>
      </c>
      <c r="H131" s="376">
        <f t="shared" si="3"/>
        <v>0</v>
      </c>
      <c r="I131" s="11" t="str">
        <f t="shared" si="4"/>
        <v/>
      </c>
    </row>
    <row r="132" spans="1:9" ht="15" customHeight="1" x14ac:dyDescent="0.2">
      <c r="A132" s="1098"/>
      <c r="B132" s="1172"/>
      <c r="C132" s="379"/>
      <c r="D132" s="1097"/>
      <c r="E132" s="1097"/>
      <c r="G132" s="371">
        <f>SUMIFS('Sch D'!$C$8:$C$80,'Sch D'!$A$8:$A$80,'Sch D-1'!D132,'Sch D'!$B$8:$B$80,'Sch D-1'!E132)</f>
        <v>0</v>
      </c>
      <c r="H132" s="376">
        <f t="shared" si="3"/>
        <v>0</v>
      </c>
      <c r="I132" s="11" t="str">
        <f t="shared" si="4"/>
        <v/>
      </c>
    </row>
    <row r="133" spans="1:9" ht="15" customHeight="1" x14ac:dyDescent="0.2">
      <c r="A133" s="1098"/>
      <c r="B133" s="1172"/>
      <c r="C133" s="379"/>
      <c r="D133" s="1097"/>
      <c r="E133" s="1097"/>
      <c r="G133" s="371">
        <f>SUMIFS('Sch D'!$C$8:$C$80,'Sch D'!$A$8:$A$80,'Sch D-1'!D133,'Sch D'!$B$8:$B$80,'Sch D-1'!E133)</f>
        <v>0</v>
      </c>
      <c r="H133" s="376">
        <f t="shared" si="3"/>
        <v>0</v>
      </c>
      <c r="I133" s="11" t="str">
        <f t="shared" si="4"/>
        <v/>
      </c>
    </row>
    <row r="134" spans="1:9" ht="15" customHeight="1" x14ac:dyDescent="0.2">
      <c r="A134" s="1098"/>
      <c r="B134" s="1172"/>
      <c r="C134" s="379"/>
      <c r="D134" s="1097"/>
      <c r="E134" s="1097"/>
      <c r="G134" s="371">
        <f>SUMIFS('Sch D'!$C$8:$C$80,'Sch D'!$A$8:$A$80,'Sch D-1'!D134,'Sch D'!$B$8:$B$80,'Sch D-1'!E134)</f>
        <v>0</v>
      </c>
      <c r="H134" s="376">
        <f t="shared" si="3"/>
        <v>0</v>
      </c>
      <c r="I134" s="11" t="str">
        <f t="shared" si="4"/>
        <v/>
      </c>
    </row>
    <row r="135" spans="1:9" ht="15" customHeight="1" x14ac:dyDescent="0.2">
      <c r="A135" s="1098"/>
      <c r="B135" s="1172"/>
      <c r="C135" s="379"/>
      <c r="D135" s="1097"/>
      <c r="E135" s="1097"/>
      <c r="G135" s="371">
        <f>SUMIFS('Sch D'!$C$8:$C$80,'Sch D'!$A$8:$A$80,'Sch D-1'!D135,'Sch D'!$B$8:$B$80,'Sch D-1'!E135)</f>
        <v>0</v>
      </c>
      <c r="H135" s="376">
        <f t="shared" si="3"/>
        <v>0</v>
      </c>
      <c r="I135" s="11" t="str">
        <f t="shared" si="4"/>
        <v/>
      </c>
    </row>
    <row r="136" spans="1:9" ht="15" customHeight="1" x14ac:dyDescent="0.2">
      <c r="A136" s="1098"/>
      <c r="B136" s="1172"/>
      <c r="C136" s="379"/>
      <c r="D136" s="1097"/>
      <c r="E136" s="1097"/>
      <c r="G136" s="371">
        <f>SUMIFS('Sch D'!$C$8:$C$80,'Sch D'!$A$8:$A$80,'Sch D-1'!D136,'Sch D'!$B$8:$B$80,'Sch D-1'!E136)</f>
        <v>0</v>
      </c>
      <c r="H136" s="376">
        <f t="shared" ref="H136:H199" si="5">SUMIFS($C$6:$C$222,$D$6:$D$222,D136,$E$6:$E$222,E136)-G136</f>
        <v>0</v>
      </c>
      <c r="I136" s="11" t="str">
        <f t="shared" si="4"/>
        <v/>
      </c>
    </row>
    <row r="137" spans="1:9" ht="15" customHeight="1" x14ac:dyDescent="0.2">
      <c r="A137" s="1098"/>
      <c r="B137" s="1172"/>
      <c r="C137" s="379"/>
      <c r="D137" s="1097"/>
      <c r="E137" s="1097"/>
      <c r="G137" s="371">
        <f>SUMIFS('Sch D'!$C$8:$C$80,'Sch D'!$A$8:$A$80,'Sch D-1'!D137,'Sch D'!$B$8:$B$80,'Sch D-1'!E137)</f>
        <v>0</v>
      </c>
      <c r="H137" s="376">
        <f t="shared" si="5"/>
        <v>0</v>
      </c>
      <c r="I137" s="11" t="str">
        <f t="shared" si="4"/>
        <v/>
      </c>
    </row>
    <row r="138" spans="1:9" ht="15" customHeight="1" x14ac:dyDescent="0.2">
      <c r="A138" s="1098"/>
      <c r="B138" s="1172"/>
      <c r="C138" s="379"/>
      <c r="D138" s="1097"/>
      <c r="E138" s="1097"/>
      <c r="G138" s="371">
        <f>SUMIFS('Sch D'!$C$8:$C$80,'Sch D'!$A$8:$A$80,'Sch D-1'!D138,'Sch D'!$B$8:$B$80,'Sch D-1'!E138)</f>
        <v>0</v>
      </c>
      <c r="H138" s="376">
        <f t="shared" si="5"/>
        <v>0</v>
      </c>
      <c r="I138" s="11" t="str">
        <f t="shared" si="4"/>
        <v/>
      </c>
    </row>
    <row r="139" spans="1:9" ht="15" customHeight="1" x14ac:dyDescent="0.2">
      <c r="A139" s="1098"/>
      <c r="B139" s="1172"/>
      <c r="C139" s="379"/>
      <c r="D139" s="1097"/>
      <c r="E139" s="1097"/>
      <c r="G139" s="371">
        <f>SUMIFS('Sch D'!$C$8:$C$80,'Sch D'!$A$8:$A$80,'Sch D-1'!D139,'Sch D'!$B$8:$B$80,'Sch D-1'!E139)</f>
        <v>0</v>
      </c>
      <c r="H139" s="376">
        <f t="shared" si="5"/>
        <v>0</v>
      </c>
      <c r="I139" s="11" t="str">
        <f t="shared" si="4"/>
        <v/>
      </c>
    </row>
    <row r="140" spans="1:9" ht="15" customHeight="1" x14ac:dyDescent="0.2">
      <c r="A140" s="1098"/>
      <c r="B140" s="1172"/>
      <c r="C140" s="379"/>
      <c r="D140" s="1097"/>
      <c r="E140" s="1097"/>
      <c r="G140" s="371">
        <f>SUMIFS('Sch D'!$C$8:$C$80,'Sch D'!$A$8:$A$80,'Sch D-1'!D140,'Sch D'!$B$8:$B$80,'Sch D-1'!E140)</f>
        <v>0</v>
      </c>
      <c r="H140" s="376">
        <f t="shared" si="5"/>
        <v>0</v>
      </c>
      <c r="I140" s="11" t="str">
        <f t="shared" si="4"/>
        <v/>
      </c>
    </row>
    <row r="141" spans="1:9" ht="15" customHeight="1" x14ac:dyDescent="0.2">
      <c r="A141" s="1098"/>
      <c r="B141" s="1172"/>
      <c r="C141" s="379"/>
      <c r="D141" s="1097"/>
      <c r="E141" s="1097"/>
      <c r="G141" s="371">
        <f>SUMIFS('Sch D'!$C$8:$C$80,'Sch D'!$A$8:$A$80,'Sch D-1'!D141,'Sch D'!$B$8:$B$80,'Sch D-1'!E141)</f>
        <v>0</v>
      </c>
      <c r="H141" s="376">
        <f t="shared" si="5"/>
        <v>0</v>
      </c>
      <c r="I141" s="11" t="str">
        <f t="shared" si="4"/>
        <v/>
      </c>
    </row>
    <row r="142" spans="1:9" ht="15" customHeight="1" x14ac:dyDescent="0.2">
      <c r="A142" s="1098"/>
      <c r="B142" s="1172"/>
      <c r="C142" s="379"/>
      <c r="D142" s="1097"/>
      <c r="E142" s="1097"/>
      <c r="G142" s="371">
        <f>SUMIFS('Sch D'!$C$8:$C$80,'Sch D'!$A$8:$A$80,'Sch D-1'!D142,'Sch D'!$B$8:$B$80,'Sch D-1'!E142)</f>
        <v>0</v>
      </c>
      <c r="H142" s="376">
        <f t="shared" si="5"/>
        <v>0</v>
      </c>
      <c r="I142" s="11" t="str">
        <f t="shared" si="4"/>
        <v/>
      </c>
    </row>
    <row r="143" spans="1:9" ht="15" customHeight="1" x14ac:dyDescent="0.2">
      <c r="A143" s="1098"/>
      <c r="B143" s="1172"/>
      <c r="C143" s="379"/>
      <c r="D143" s="1097"/>
      <c r="E143" s="1097"/>
      <c r="G143" s="371">
        <f>SUMIFS('Sch D'!$C$8:$C$80,'Sch D'!$A$8:$A$80,'Sch D-1'!D143,'Sch D'!$B$8:$B$80,'Sch D-1'!E143)</f>
        <v>0</v>
      </c>
      <c r="H143" s="376">
        <f t="shared" si="5"/>
        <v>0</v>
      </c>
      <c r="I143" s="11" t="str">
        <f t="shared" si="4"/>
        <v/>
      </c>
    </row>
    <row r="144" spans="1:9" ht="15" customHeight="1" x14ac:dyDescent="0.2">
      <c r="A144" s="1098"/>
      <c r="B144" s="1172"/>
      <c r="C144" s="379"/>
      <c r="D144" s="1097"/>
      <c r="E144" s="1097"/>
      <c r="G144" s="371">
        <f>SUMIFS('Sch D'!$C$8:$C$80,'Sch D'!$A$8:$A$80,'Sch D-1'!D144,'Sch D'!$B$8:$B$80,'Sch D-1'!E144)</f>
        <v>0</v>
      </c>
      <c r="H144" s="376">
        <f t="shared" si="5"/>
        <v>0</v>
      </c>
      <c r="I144" s="11" t="str">
        <f t="shared" ref="I144:I182" si="6">IF(H144&lt;&gt;0,"Error - Total Costs by Cost Center and Component Do Not Agree Between This Schedule and Sch D","")</f>
        <v/>
      </c>
    </row>
    <row r="145" spans="1:9" ht="15" customHeight="1" x14ac:dyDescent="0.2">
      <c r="A145" s="1098"/>
      <c r="B145" s="1172"/>
      <c r="C145" s="379"/>
      <c r="D145" s="1097"/>
      <c r="E145" s="1097"/>
      <c r="G145" s="371">
        <f>SUMIFS('Sch D'!$C$8:$C$80,'Sch D'!$A$8:$A$80,'Sch D-1'!D145,'Sch D'!$B$8:$B$80,'Sch D-1'!E145)</f>
        <v>0</v>
      </c>
      <c r="H145" s="376">
        <f t="shared" si="5"/>
        <v>0</v>
      </c>
      <c r="I145" s="11" t="str">
        <f t="shared" si="6"/>
        <v/>
      </c>
    </row>
    <row r="146" spans="1:9" ht="15" customHeight="1" x14ac:dyDescent="0.2">
      <c r="A146" s="1098"/>
      <c r="B146" s="1172"/>
      <c r="C146" s="379"/>
      <c r="D146" s="1097"/>
      <c r="E146" s="1097"/>
      <c r="G146" s="371">
        <f>SUMIFS('Sch D'!$C$8:$C$80,'Sch D'!$A$8:$A$80,'Sch D-1'!D146,'Sch D'!$B$8:$B$80,'Sch D-1'!E146)</f>
        <v>0</v>
      </c>
      <c r="H146" s="376">
        <f t="shared" si="5"/>
        <v>0</v>
      </c>
      <c r="I146" s="11" t="str">
        <f t="shared" si="6"/>
        <v/>
      </c>
    </row>
    <row r="147" spans="1:9" ht="15" customHeight="1" x14ac:dyDescent="0.2">
      <c r="A147" s="1098"/>
      <c r="B147" s="1172"/>
      <c r="C147" s="379"/>
      <c r="D147" s="1097"/>
      <c r="E147" s="1097"/>
      <c r="G147" s="371">
        <f>SUMIFS('Sch D'!$C$8:$C$80,'Sch D'!$A$8:$A$80,'Sch D-1'!D147,'Sch D'!$B$8:$B$80,'Sch D-1'!E147)</f>
        <v>0</v>
      </c>
      <c r="H147" s="376">
        <f t="shared" si="5"/>
        <v>0</v>
      </c>
      <c r="I147" s="11" t="str">
        <f t="shared" si="6"/>
        <v/>
      </c>
    </row>
    <row r="148" spans="1:9" ht="15" customHeight="1" x14ac:dyDescent="0.2">
      <c r="A148" s="1098"/>
      <c r="B148" s="1172"/>
      <c r="C148" s="379"/>
      <c r="D148" s="1097"/>
      <c r="E148" s="1097"/>
      <c r="G148" s="371">
        <f>SUMIFS('Sch D'!$C$8:$C$80,'Sch D'!$A$8:$A$80,'Sch D-1'!D148,'Sch D'!$B$8:$B$80,'Sch D-1'!E148)</f>
        <v>0</v>
      </c>
      <c r="H148" s="376">
        <f t="shared" si="5"/>
        <v>0</v>
      </c>
      <c r="I148" s="11" t="str">
        <f t="shared" si="6"/>
        <v/>
      </c>
    </row>
    <row r="149" spans="1:9" ht="15" customHeight="1" x14ac:dyDescent="0.2">
      <c r="A149" s="1098"/>
      <c r="B149" s="1172"/>
      <c r="C149" s="379"/>
      <c r="D149" s="1097"/>
      <c r="E149" s="1097"/>
      <c r="G149" s="371">
        <f>SUMIFS('Sch D'!$C$8:$C$80,'Sch D'!$A$8:$A$80,'Sch D-1'!D149,'Sch D'!$B$8:$B$80,'Sch D-1'!E149)</f>
        <v>0</v>
      </c>
      <c r="H149" s="376">
        <f t="shared" si="5"/>
        <v>0</v>
      </c>
      <c r="I149" s="11" t="str">
        <f t="shared" si="6"/>
        <v/>
      </c>
    </row>
    <row r="150" spans="1:9" ht="15" customHeight="1" x14ac:dyDescent="0.2">
      <c r="A150" s="1098"/>
      <c r="B150" s="1172"/>
      <c r="C150" s="379"/>
      <c r="D150" s="1097"/>
      <c r="E150" s="1097"/>
      <c r="G150" s="371">
        <f>SUMIFS('Sch D'!$C$8:$C$80,'Sch D'!$A$8:$A$80,'Sch D-1'!D150,'Sch D'!$B$8:$B$80,'Sch D-1'!E150)</f>
        <v>0</v>
      </c>
      <c r="H150" s="376">
        <f t="shared" si="5"/>
        <v>0</v>
      </c>
      <c r="I150" s="11" t="str">
        <f t="shared" si="6"/>
        <v/>
      </c>
    </row>
    <row r="151" spans="1:9" ht="15" customHeight="1" x14ac:dyDescent="0.2">
      <c r="A151" s="1098"/>
      <c r="B151" s="1172"/>
      <c r="C151" s="379"/>
      <c r="D151" s="1097"/>
      <c r="E151" s="1097"/>
      <c r="G151" s="371">
        <f>SUMIFS('Sch D'!$C$8:$C$80,'Sch D'!$A$8:$A$80,'Sch D-1'!D151,'Sch D'!$B$8:$B$80,'Sch D-1'!E151)</f>
        <v>0</v>
      </c>
      <c r="H151" s="376">
        <f t="shared" si="5"/>
        <v>0</v>
      </c>
      <c r="I151" s="11" t="str">
        <f t="shared" si="6"/>
        <v/>
      </c>
    </row>
    <row r="152" spans="1:9" ht="15" customHeight="1" x14ac:dyDescent="0.2">
      <c r="A152" s="1098"/>
      <c r="B152" s="1172"/>
      <c r="C152" s="379"/>
      <c r="D152" s="1097"/>
      <c r="E152" s="1097"/>
      <c r="G152" s="371">
        <f>SUMIFS('Sch D'!$C$8:$C$80,'Sch D'!$A$8:$A$80,'Sch D-1'!D152,'Sch D'!$B$8:$B$80,'Sch D-1'!E152)</f>
        <v>0</v>
      </c>
      <c r="H152" s="376">
        <f t="shared" si="5"/>
        <v>0</v>
      </c>
      <c r="I152" s="11" t="str">
        <f t="shared" si="6"/>
        <v/>
      </c>
    </row>
    <row r="153" spans="1:9" ht="15" customHeight="1" x14ac:dyDescent="0.2">
      <c r="A153" s="1098"/>
      <c r="B153" s="1172"/>
      <c r="C153" s="379"/>
      <c r="D153" s="1097"/>
      <c r="E153" s="1097"/>
      <c r="G153" s="371">
        <f>SUMIFS('Sch D'!$C$8:$C$80,'Sch D'!$A$8:$A$80,'Sch D-1'!D153,'Sch D'!$B$8:$B$80,'Sch D-1'!E153)</f>
        <v>0</v>
      </c>
      <c r="H153" s="376">
        <f t="shared" si="5"/>
        <v>0</v>
      </c>
      <c r="I153" s="11" t="str">
        <f t="shared" si="6"/>
        <v/>
      </c>
    </row>
    <row r="154" spans="1:9" ht="15" customHeight="1" x14ac:dyDescent="0.2">
      <c r="A154" s="1098"/>
      <c r="B154" s="1172"/>
      <c r="C154" s="379"/>
      <c r="D154" s="1097"/>
      <c r="E154" s="1097"/>
      <c r="G154" s="371">
        <f>SUMIFS('Sch D'!$C$8:$C$80,'Sch D'!$A$8:$A$80,'Sch D-1'!D154,'Sch D'!$B$8:$B$80,'Sch D-1'!E154)</f>
        <v>0</v>
      </c>
      <c r="H154" s="376">
        <f t="shared" si="5"/>
        <v>0</v>
      </c>
      <c r="I154" s="11" t="str">
        <f t="shared" si="6"/>
        <v/>
      </c>
    </row>
    <row r="155" spans="1:9" ht="15" customHeight="1" x14ac:dyDescent="0.2">
      <c r="A155" s="1098"/>
      <c r="B155" s="1172"/>
      <c r="C155" s="379"/>
      <c r="D155" s="1097"/>
      <c r="E155" s="1097"/>
      <c r="G155" s="371">
        <f>SUMIFS('Sch D'!$C$8:$C$80,'Sch D'!$A$8:$A$80,'Sch D-1'!D155,'Sch D'!$B$8:$B$80,'Sch D-1'!E155)</f>
        <v>0</v>
      </c>
      <c r="H155" s="376">
        <f t="shared" si="5"/>
        <v>0</v>
      </c>
      <c r="I155" s="11" t="str">
        <f t="shared" si="6"/>
        <v/>
      </c>
    </row>
    <row r="156" spans="1:9" ht="15" customHeight="1" x14ac:dyDescent="0.2">
      <c r="A156" s="1098"/>
      <c r="B156" s="1172"/>
      <c r="C156" s="379"/>
      <c r="D156" s="1097"/>
      <c r="E156" s="1097"/>
      <c r="G156" s="371">
        <f>SUMIFS('Sch D'!$C$8:$C$80,'Sch D'!$A$8:$A$80,'Sch D-1'!D156,'Sch D'!$B$8:$B$80,'Sch D-1'!E156)</f>
        <v>0</v>
      </c>
      <c r="H156" s="376">
        <f t="shared" si="5"/>
        <v>0</v>
      </c>
      <c r="I156" s="11" t="str">
        <f t="shared" si="6"/>
        <v/>
      </c>
    </row>
    <row r="157" spans="1:9" ht="15" customHeight="1" x14ac:dyDescent="0.2">
      <c r="A157" s="1098"/>
      <c r="B157" s="1172"/>
      <c r="C157" s="379"/>
      <c r="D157" s="1097"/>
      <c r="E157" s="1097"/>
      <c r="G157" s="371">
        <f>SUMIFS('Sch D'!$C$8:$C$80,'Sch D'!$A$8:$A$80,'Sch D-1'!D157,'Sch D'!$B$8:$B$80,'Sch D-1'!E157)</f>
        <v>0</v>
      </c>
      <c r="H157" s="376">
        <f t="shared" si="5"/>
        <v>0</v>
      </c>
      <c r="I157" s="11" t="str">
        <f t="shared" si="6"/>
        <v/>
      </c>
    </row>
    <row r="158" spans="1:9" ht="15" customHeight="1" x14ac:dyDescent="0.2">
      <c r="A158" s="1098"/>
      <c r="B158" s="1172"/>
      <c r="C158" s="379"/>
      <c r="D158" s="1097"/>
      <c r="E158" s="1097"/>
      <c r="G158" s="371">
        <f>SUMIFS('Sch D'!$C$8:$C$80,'Sch D'!$A$8:$A$80,'Sch D-1'!D158,'Sch D'!$B$8:$B$80,'Sch D-1'!E158)</f>
        <v>0</v>
      </c>
      <c r="H158" s="376">
        <f t="shared" si="5"/>
        <v>0</v>
      </c>
      <c r="I158" s="11" t="str">
        <f t="shared" si="6"/>
        <v/>
      </c>
    </row>
    <row r="159" spans="1:9" ht="15" customHeight="1" x14ac:dyDescent="0.2">
      <c r="A159" s="1098"/>
      <c r="B159" s="1172"/>
      <c r="C159" s="379"/>
      <c r="D159" s="1097"/>
      <c r="E159" s="1097"/>
      <c r="G159" s="371">
        <f>SUMIFS('Sch D'!$C$8:$C$80,'Sch D'!$A$8:$A$80,'Sch D-1'!D159,'Sch D'!$B$8:$B$80,'Sch D-1'!E159)</f>
        <v>0</v>
      </c>
      <c r="H159" s="376">
        <f t="shared" si="5"/>
        <v>0</v>
      </c>
      <c r="I159" s="11" t="str">
        <f t="shared" si="6"/>
        <v/>
      </c>
    </row>
    <row r="160" spans="1:9" ht="15" customHeight="1" x14ac:dyDescent="0.2">
      <c r="A160" s="1098"/>
      <c r="B160" s="1172"/>
      <c r="C160" s="379"/>
      <c r="D160" s="1097"/>
      <c r="E160" s="1097"/>
      <c r="G160" s="371">
        <f>SUMIFS('Sch D'!$C$8:$C$80,'Sch D'!$A$8:$A$80,'Sch D-1'!D160,'Sch D'!$B$8:$B$80,'Sch D-1'!E160)</f>
        <v>0</v>
      </c>
      <c r="H160" s="376">
        <f t="shared" si="5"/>
        <v>0</v>
      </c>
      <c r="I160" s="11" t="str">
        <f t="shared" si="6"/>
        <v/>
      </c>
    </row>
    <row r="161" spans="1:9" ht="15" customHeight="1" x14ac:dyDescent="0.2">
      <c r="A161" s="1098"/>
      <c r="B161" s="1172"/>
      <c r="C161" s="379"/>
      <c r="D161" s="1097"/>
      <c r="E161" s="1097"/>
      <c r="G161" s="371">
        <f>SUMIFS('Sch D'!$C$8:$C$80,'Sch D'!$A$8:$A$80,'Sch D-1'!D161,'Sch D'!$B$8:$B$80,'Sch D-1'!E161)</f>
        <v>0</v>
      </c>
      <c r="H161" s="376">
        <f t="shared" si="5"/>
        <v>0</v>
      </c>
      <c r="I161" s="11" t="str">
        <f t="shared" si="6"/>
        <v/>
      </c>
    </row>
    <row r="162" spans="1:9" ht="15" customHeight="1" x14ac:dyDescent="0.2">
      <c r="A162" s="1098"/>
      <c r="B162" s="1172"/>
      <c r="C162" s="379"/>
      <c r="D162" s="1097"/>
      <c r="E162" s="1097"/>
      <c r="G162" s="371">
        <f>SUMIFS('Sch D'!$C$8:$C$80,'Sch D'!$A$8:$A$80,'Sch D-1'!D162,'Sch D'!$B$8:$B$80,'Sch D-1'!E162)</f>
        <v>0</v>
      </c>
      <c r="H162" s="376">
        <f t="shared" si="5"/>
        <v>0</v>
      </c>
      <c r="I162" s="11" t="str">
        <f t="shared" si="6"/>
        <v/>
      </c>
    </row>
    <row r="163" spans="1:9" ht="15" customHeight="1" x14ac:dyDescent="0.2">
      <c r="A163" s="1098"/>
      <c r="B163" s="1172"/>
      <c r="C163" s="379"/>
      <c r="D163" s="1097"/>
      <c r="E163" s="1097"/>
      <c r="G163" s="371">
        <f>SUMIFS('Sch D'!$C$8:$C$80,'Sch D'!$A$8:$A$80,'Sch D-1'!D163,'Sch D'!$B$8:$B$80,'Sch D-1'!E163)</f>
        <v>0</v>
      </c>
      <c r="H163" s="376">
        <f t="shared" si="5"/>
        <v>0</v>
      </c>
      <c r="I163" s="11" t="str">
        <f t="shared" si="6"/>
        <v/>
      </c>
    </row>
    <row r="164" spans="1:9" ht="15" customHeight="1" x14ac:dyDescent="0.2">
      <c r="A164" s="1098"/>
      <c r="B164" s="1172"/>
      <c r="C164" s="379"/>
      <c r="D164" s="1097"/>
      <c r="E164" s="1097"/>
      <c r="G164" s="371">
        <f>SUMIFS('Sch D'!$C$8:$C$80,'Sch D'!$A$8:$A$80,'Sch D-1'!D164,'Sch D'!$B$8:$B$80,'Sch D-1'!E164)</f>
        <v>0</v>
      </c>
      <c r="H164" s="376">
        <f t="shared" si="5"/>
        <v>0</v>
      </c>
      <c r="I164" s="11" t="str">
        <f t="shared" si="6"/>
        <v/>
      </c>
    </row>
    <row r="165" spans="1:9" ht="15" customHeight="1" x14ac:dyDescent="0.2">
      <c r="A165" s="1098"/>
      <c r="B165" s="1172"/>
      <c r="C165" s="379"/>
      <c r="D165" s="1097"/>
      <c r="E165" s="1097"/>
      <c r="G165" s="371">
        <f>SUMIFS('Sch D'!$C$8:$C$80,'Sch D'!$A$8:$A$80,'Sch D-1'!D165,'Sch D'!$B$8:$B$80,'Sch D-1'!E165)</f>
        <v>0</v>
      </c>
      <c r="H165" s="376">
        <f t="shared" si="5"/>
        <v>0</v>
      </c>
      <c r="I165" s="11" t="str">
        <f t="shared" si="6"/>
        <v/>
      </c>
    </row>
    <row r="166" spans="1:9" ht="15" customHeight="1" x14ac:dyDescent="0.2">
      <c r="A166" s="1098"/>
      <c r="B166" s="1172"/>
      <c r="C166" s="379"/>
      <c r="D166" s="1097"/>
      <c r="E166" s="1097"/>
      <c r="G166" s="371">
        <f>SUMIFS('Sch D'!$C$8:$C$80,'Sch D'!$A$8:$A$80,'Sch D-1'!D166,'Sch D'!$B$8:$B$80,'Sch D-1'!E166)</f>
        <v>0</v>
      </c>
      <c r="H166" s="376">
        <f t="shared" si="5"/>
        <v>0</v>
      </c>
      <c r="I166" s="11" t="str">
        <f t="shared" si="6"/>
        <v/>
      </c>
    </row>
    <row r="167" spans="1:9" ht="15" customHeight="1" x14ac:dyDescent="0.2">
      <c r="A167" s="1098"/>
      <c r="B167" s="1172"/>
      <c r="C167" s="379"/>
      <c r="D167" s="1097"/>
      <c r="E167" s="1097"/>
      <c r="G167" s="371">
        <f>SUMIFS('Sch D'!$C$8:$C$80,'Sch D'!$A$8:$A$80,'Sch D-1'!D167,'Sch D'!$B$8:$B$80,'Sch D-1'!E167)</f>
        <v>0</v>
      </c>
      <c r="H167" s="376">
        <f t="shared" si="5"/>
        <v>0</v>
      </c>
      <c r="I167" s="11" t="str">
        <f t="shared" si="6"/>
        <v/>
      </c>
    </row>
    <row r="168" spans="1:9" ht="15" customHeight="1" x14ac:dyDescent="0.2">
      <c r="A168" s="1098"/>
      <c r="B168" s="1172"/>
      <c r="C168" s="379"/>
      <c r="D168" s="1097"/>
      <c r="E168" s="1097"/>
      <c r="G168" s="371">
        <f>SUMIFS('Sch D'!$C$8:$C$80,'Sch D'!$A$8:$A$80,'Sch D-1'!D168,'Sch D'!$B$8:$B$80,'Sch D-1'!E168)</f>
        <v>0</v>
      </c>
      <c r="H168" s="376">
        <f t="shared" si="5"/>
        <v>0</v>
      </c>
      <c r="I168" s="11" t="str">
        <f t="shared" si="6"/>
        <v/>
      </c>
    </row>
    <row r="169" spans="1:9" ht="15" customHeight="1" x14ac:dyDescent="0.2">
      <c r="A169" s="1098"/>
      <c r="B169" s="1172"/>
      <c r="C169" s="379"/>
      <c r="D169" s="1097"/>
      <c r="E169" s="1097"/>
      <c r="G169" s="371">
        <f>SUMIFS('Sch D'!$C$8:$C$80,'Sch D'!$A$8:$A$80,'Sch D-1'!D169,'Sch D'!$B$8:$B$80,'Sch D-1'!E169)</f>
        <v>0</v>
      </c>
      <c r="H169" s="376">
        <f t="shared" si="5"/>
        <v>0</v>
      </c>
      <c r="I169" s="11" t="str">
        <f t="shared" si="6"/>
        <v/>
      </c>
    </row>
    <row r="170" spans="1:9" ht="15" customHeight="1" x14ac:dyDescent="0.2">
      <c r="A170" s="1098"/>
      <c r="B170" s="1172"/>
      <c r="C170" s="379"/>
      <c r="D170" s="1097"/>
      <c r="E170" s="1097"/>
      <c r="G170" s="371">
        <f>SUMIFS('Sch D'!$C$8:$C$80,'Sch D'!$A$8:$A$80,'Sch D-1'!D170,'Sch D'!$B$8:$B$80,'Sch D-1'!E170)</f>
        <v>0</v>
      </c>
      <c r="H170" s="376">
        <f t="shared" si="5"/>
        <v>0</v>
      </c>
      <c r="I170" s="11" t="str">
        <f t="shared" si="6"/>
        <v/>
      </c>
    </row>
    <row r="171" spans="1:9" ht="15" customHeight="1" x14ac:dyDescent="0.2">
      <c r="A171" s="1098"/>
      <c r="B171" s="1172"/>
      <c r="C171" s="379"/>
      <c r="D171" s="1097"/>
      <c r="E171" s="1097"/>
      <c r="G171" s="371">
        <f>SUMIFS('Sch D'!$C$8:$C$80,'Sch D'!$A$8:$A$80,'Sch D-1'!D171,'Sch D'!$B$8:$B$80,'Sch D-1'!E171)</f>
        <v>0</v>
      </c>
      <c r="H171" s="376">
        <f t="shared" si="5"/>
        <v>0</v>
      </c>
      <c r="I171" s="11" t="str">
        <f t="shared" si="6"/>
        <v/>
      </c>
    </row>
    <row r="172" spans="1:9" ht="15" customHeight="1" x14ac:dyDescent="0.2">
      <c r="A172" s="1098"/>
      <c r="B172" s="1172"/>
      <c r="C172" s="379"/>
      <c r="D172" s="1097"/>
      <c r="E172" s="1097"/>
      <c r="G172" s="371">
        <f>SUMIFS('Sch D'!$C$8:$C$80,'Sch D'!$A$8:$A$80,'Sch D-1'!D172,'Sch D'!$B$8:$B$80,'Sch D-1'!E172)</f>
        <v>0</v>
      </c>
      <c r="H172" s="376">
        <f t="shared" si="5"/>
        <v>0</v>
      </c>
      <c r="I172" s="11" t="str">
        <f t="shared" si="6"/>
        <v/>
      </c>
    </row>
    <row r="173" spans="1:9" ht="15" customHeight="1" x14ac:dyDescent="0.2">
      <c r="A173" s="1098"/>
      <c r="B173" s="1172"/>
      <c r="C173" s="379"/>
      <c r="D173" s="1097"/>
      <c r="E173" s="1097"/>
      <c r="G173" s="371">
        <f>SUMIFS('Sch D'!$C$8:$C$80,'Sch D'!$A$8:$A$80,'Sch D-1'!D173,'Sch D'!$B$8:$B$80,'Sch D-1'!E173)</f>
        <v>0</v>
      </c>
      <c r="H173" s="376">
        <f t="shared" si="5"/>
        <v>0</v>
      </c>
      <c r="I173" s="11" t="str">
        <f t="shared" si="6"/>
        <v/>
      </c>
    </row>
    <row r="174" spans="1:9" ht="15" customHeight="1" x14ac:dyDescent="0.2">
      <c r="A174" s="1098"/>
      <c r="B174" s="1172"/>
      <c r="C174" s="379"/>
      <c r="D174" s="1097"/>
      <c r="E174" s="1097"/>
      <c r="G174" s="371">
        <f>SUMIFS('Sch D'!$C$8:$C$80,'Sch D'!$A$8:$A$80,'Sch D-1'!D174,'Sch D'!$B$8:$B$80,'Sch D-1'!E174)</f>
        <v>0</v>
      </c>
      <c r="H174" s="376">
        <f t="shared" si="5"/>
        <v>0</v>
      </c>
      <c r="I174" s="11" t="str">
        <f t="shared" si="6"/>
        <v/>
      </c>
    </row>
    <row r="175" spans="1:9" ht="15" customHeight="1" x14ac:dyDescent="0.2">
      <c r="A175" s="1098"/>
      <c r="B175" s="1172"/>
      <c r="C175" s="379"/>
      <c r="D175" s="1097"/>
      <c r="E175" s="1097"/>
      <c r="G175" s="371">
        <f>SUMIFS('Sch D'!$C$8:$C$80,'Sch D'!$A$8:$A$80,'Sch D-1'!D175,'Sch D'!$B$8:$B$80,'Sch D-1'!E175)</f>
        <v>0</v>
      </c>
      <c r="H175" s="376">
        <f t="shared" si="5"/>
        <v>0</v>
      </c>
      <c r="I175" s="11" t="str">
        <f t="shared" si="6"/>
        <v/>
      </c>
    </row>
    <row r="176" spans="1:9" ht="15" customHeight="1" x14ac:dyDescent="0.2">
      <c r="A176" s="1098"/>
      <c r="B176" s="1172"/>
      <c r="C176" s="379"/>
      <c r="D176" s="1097"/>
      <c r="E176" s="1097"/>
      <c r="G176" s="371">
        <f>SUMIFS('Sch D'!$C$8:$C$80,'Sch D'!$A$8:$A$80,'Sch D-1'!D176,'Sch D'!$B$8:$B$80,'Sch D-1'!E176)</f>
        <v>0</v>
      </c>
      <c r="H176" s="376">
        <f t="shared" si="5"/>
        <v>0</v>
      </c>
      <c r="I176" s="11" t="str">
        <f t="shared" si="6"/>
        <v/>
      </c>
    </row>
    <row r="177" spans="1:9" ht="15" customHeight="1" x14ac:dyDescent="0.2">
      <c r="A177" s="1098"/>
      <c r="B177" s="1172"/>
      <c r="C177" s="379"/>
      <c r="D177" s="1097"/>
      <c r="E177" s="1097"/>
      <c r="G177" s="371">
        <f>SUMIFS('Sch D'!$C$8:$C$80,'Sch D'!$A$8:$A$80,'Sch D-1'!D177,'Sch D'!$B$8:$B$80,'Sch D-1'!E177)</f>
        <v>0</v>
      </c>
      <c r="H177" s="376">
        <f t="shared" si="5"/>
        <v>0</v>
      </c>
      <c r="I177" s="11" t="str">
        <f t="shared" si="6"/>
        <v/>
      </c>
    </row>
    <row r="178" spans="1:9" ht="15" customHeight="1" x14ac:dyDescent="0.2">
      <c r="A178" s="1098"/>
      <c r="B178" s="1172"/>
      <c r="C178" s="379"/>
      <c r="D178" s="1097"/>
      <c r="E178" s="1097"/>
      <c r="G178" s="371">
        <f>SUMIFS('Sch D'!$C$8:$C$80,'Sch D'!$A$8:$A$80,'Sch D-1'!D178,'Sch D'!$B$8:$B$80,'Sch D-1'!E178)</f>
        <v>0</v>
      </c>
      <c r="H178" s="376">
        <f t="shared" si="5"/>
        <v>0</v>
      </c>
      <c r="I178" s="11" t="str">
        <f t="shared" si="6"/>
        <v/>
      </c>
    </row>
    <row r="179" spans="1:9" ht="15" customHeight="1" x14ac:dyDescent="0.2">
      <c r="A179" s="1098"/>
      <c r="B179" s="1172"/>
      <c r="C179" s="379"/>
      <c r="D179" s="1097"/>
      <c r="E179" s="1097"/>
      <c r="G179" s="371">
        <f>SUMIFS('Sch D'!$C$8:$C$80,'Sch D'!$A$8:$A$80,'Sch D-1'!D179,'Sch D'!$B$8:$B$80,'Sch D-1'!E179)</f>
        <v>0</v>
      </c>
      <c r="H179" s="376">
        <f t="shared" si="5"/>
        <v>0</v>
      </c>
      <c r="I179" s="11" t="str">
        <f t="shared" si="6"/>
        <v/>
      </c>
    </row>
    <row r="180" spans="1:9" ht="15" customHeight="1" x14ac:dyDescent="0.2">
      <c r="A180" s="1098"/>
      <c r="B180" s="1172"/>
      <c r="C180" s="379"/>
      <c r="D180" s="1097"/>
      <c r="E180" s="1097"/>
      <c r="G180" s="371">
        <f>SUMIFS('Sch D'!$C$8:$C$80,'Sch D'!$A$8:$A$80,'Sch D-1'!D180,'Sch D'!$B$8:$B$80,'Sch D-1'!E180)</f>
        <v>0</v>
      </c>
      <c r="H180" s="376">
        <f t="shared" si="5"/>
        <v>0</v>
      </c>
      <c r="I180" s="11" t="str">
        <f t="shared" si="6"/>
        <v/>
      </c>
    </row>
    <row r="181" spans="1:9" ht="15" customHeight="1" x14ac:dyDescent="0.2">
      <c r="A181" s="1098"/>
      <c r="B181" s="1172"/>
      <c r="C181" s="379"/>
      <c r="D181" s="1097"/>
      <c r="E181" s="1097"/>
      <c r="G181" s="371">
        <f>SUMIFS('Sch D'!$C$8:$C$80,'Sch D'!$A$8:$A$80,'Sch D-1'!D181,'Sch D'!$B$8:$B$80,'Sch D-1'!E181)</f>
        <v>0</v>
      </c>
      <c r="H181" s="376">
        <f t="shared" si="5"/>
        <v>0</v>
      </c>
      <c r="I181" s="11" t="str">
        <f t="shared" si="6"/>
        <v/>
      </c>
    </row>
    <row r="182" spans="1:9" ht="15" customHeight="1" x14ac:dyDescent="0.2">
      <c r="A182" s="1098"/>
      <c r="B182" s="1172"/>
      <c r="C182" s="379"/>
      <c r="D182" s="1097"/>
      <c r="E182" s="1097"/>
      <c r="G182" s="371">
        <f>SUMIFS('Sch D'!$C$8:$C$80,'Sch D'!$A$8:$A$80,'Sch D-1'!D182,'Sch D'!$B$8:$B$80,'Sch D-1'!E182)</f>
        <v>0</v>
      </c>
      <c r="H182" s="376">
        <f t="shared" si="5"/>
        <v>0</v>
      </c>
      <c r="I182" s="11" t="str">
        <f t="shared" si="6"/>
        <v/>
      </c>
    </row>
    <row r="183" spans="1:9" ht="15" customHeight="1" x14ac:dyDescent="0.2">
      <c r="A183" s="1098"/>
      <c r="B183" s="1172"/>
      <c r="C183" s="379"/>
      <c r="D183" s="1097"/>
      <c r="E183" s="1097"/>
      <c r="G183" s="371">
        <f>SUMIFS('Sch D'!$C$8:$C$80,'Sch D'!$A$8:$A$80,'Sch D-1'!D183,'Sch D'!$B$8:$B$80,'Sch D-1'!E183)</f>
        <v>0</v>
      </c>
      <c r="H183" s="376">
        <f t="shared" si="5"/>
        <v>0</v>
      </c>
      <c r="I183" s="11" t="str">
        <f t="shared" ref="I183:I222" si="7">IF(H183&lt;&gt;0,"Error - Total Costs by Cost Center and Component Do Not Agree Between This Schedule and Sch D","")</f>
        <v/>
      </c>
    </row>
    <row r="184" spans="1:9" ht="15" customHeight="1" x14ac:dyDescent="0.2">
      <c r="A184" s="1098"/>
      <c r="B184" s="1172"/>
      <c r="C184" s="379"/>
      <c r="D184" s="1097"/>
      <c r="E184" s="1097"/>
      <c r="G184" s="371">
        <f>SUMIFS('Sch D'!$C$8:$C$80,'Sch D'!$A$8:$A$80,'Sch D-1'!D184,'Sch D'!$B$8:$B$80,'Sch D-1'!E184)</f>
        <v>0</v>
      </c>
      <c r="H184" s="376">
        <f t="shared" si="5"/>
        <v>0</v>
      </c>
      <c r="I184" s="11" t="str">
        <f t="shared" si="7"/>
        <v/>
      </c>
    </row>
    <row r="185" spans="1:9" ht="15" customHeight="1" x14ac:dyDescent="0.2">
      <c r="A185" s="1098"/>
      <c r="B185" s="1172"/>
      <c r="C185" s="379"/>
      <c r="D185" s="1097"/>
      <c r="E185" s="1097"/>
      <c r="G185" s="371">
        <f>SUMIFS('Sch D'!$C$8:$C$80,'Sch D'!$A$8:$A$80,'Sch D-1'!D185,'Sch D'!$B$8:$B$80,'Sch D-1'!E185)</f>
        <v>0</v>
      </c>
      <c r="H185" s="376">
        <f t="shared" si="5"/>
        <v>0</v>
      </c>
      <c r="I185" s="11" t="str">
        <f t="shared" si="7"/>
        <v/>
      </c>
    </row>
    <row r="186" spans="1:9" ht="15" customHeight="1" x14ac:dyDescent="0.2">
      <c r="A186" s="1098"/>
      <c r="B186" s="1172"/>
      <c r="C186" s="379"/>
      <c r="D186" s="1097"/>
      <c r="E186" s="1097"/>
      <c r="G186" s="371">
        <f>SUMIFS('Sch D'!$C$8:$C$80,'Sch D'!$A$8:$A$80,'Sch D-1'!D186,'Sch D'!$B$8:$B$80,'Sch D-1'!E186)</f>
        <v>0</v>
      </c>
      <c r="H186" s="376">
        <f t="shared" si="5"/>
        <v>0</v>
      </c>
      <c r="I186" s="11" t="str">
        <f t="shared" si="7"/>
        <v/>
      </c>
    </row>
    <row r="187" spans="1:9" ht="15" customHeight="1" x14ac:dyDescent="0.2">
      <c r="A187" s="1098"/>
      <c r="B187" s="1172"/>
      <c r="C187" s="379"/>
      <c r="D187" s="1097"/>
      <c r="E187" s="1097"/>
      <c r="G187" s="371">
        <f>SUMIFS('Sch D'!$C$8:$C$80,'Sch D'!$A$8:$A$80,'Sch D-1'!D187,'Sch D'!$B$8:$B$80,'Sch D-1'!E187)</f>
        <v>0</v>
      </c>
      <c r="H187" s="376">
        <f t="shared" si="5"/>
        <v>0</v>
      </c>
      <c r="I187" s="11" t="str">
        <f t="shared" si="7"/>
        <v/>
      </c>
    </row>
    <row r="188" spans="1:9" ht="15" customHeight="1" x14ac:dyDescent="0.2">
      <c r="A188" s="1098"/>
      <c r="B188" s="1172"/>
      <c r="C188" s="379"/>
      <c r="D188" s="1097"/>
      <c r="E188" s="1097"/>
      <c r="G188" s="371">
        <f>SUMIFS('Sch D'!$C$8:$C$80,'Sch D'!$A$8:$A$80,'Sch D-1'!D188,'Sch D'!$B$8:$B$80,'Sch D-1'!E188)</f>
        <v>0</v>
      </c>
      <c r="H188" s="376">
        <f t="shared" si="5"/>
        <v>0</v>
      </c>
      <c r="I188" s="11" t="str">
        <f t="shared" si="7"/>
        <v/>
      </c>
    </row>
    <row r="189" spans="1:9" ht="15" customHeight="1" x14ac:dyDescent="0.2">
      <c r="A189" s="1098"/>
      <c r="B189" s="1172"/>
      <c r="C189" s="379"/>
      <c r="D189" s="1097"/>
      <c r="E189" s="1097"/>
      <c r="G189" s="371">
        <f>SUMIFS('Sch D'!$C$8:$C$80,'Sch D'!$A$8:$A$80,'Sch D-1'!D189,'Sch D'!$B$8:$B$80,'Sch D-1'!E189)</f>
        <v>0</v>
      </c>
      <c r="H189" s="376">
        <f t="shared" si="5"/>
        <v>0</v>
      </c>
      <c r="I189" s="11" t="str">
        <f t="shared" si="7"/>
        <v/>
      </c>
    </row>
    <row r="190" spans="1:9" ht="15" customHeight="1" x14ac:dyDescent="0.2">
      <c r="A190" s="1098"/>
      <c r="B190" s="1172"/>
      <c r="C190" s="379"/>
      <c r="D190" s="1097"/>
      <c r="E190" s="1097"/>
      <c r="G190" s="371">
        <f>SUMIFS('Sch D'!$C$8:$C$80,'Sch D'!$A$8:$A$80,'Sch D-1'!D190,'Sch D'!$B$8:$B$80,'Sch D-1'!E190)</f>
        <v>0</v>
      </c>
      <c r="H190" s="376">
        <f t="shared" si="5"/>
        <v>0</v>
      </c>
      <c r="I190" s="11" t="str">
        <f t="shared" si="7"/>
        <v/>
      </c>
    </row>
    <row r="191" spans="1:9" ht="15" customHeight="1" x14ac:dyDescent="0.2">
      <c r="A191" s="1098"/>
      <c r="B191" s="1172"/>
      <c r="C191" s="379"/>
      <c r="D191" s="1097"/>
      <c r="E191" s="1097"/>
      <c r="G191" s="371">
        <f>SUMIFS('Sch D'!$C$8:$C$80,'Sch D'!$A$8:$A$80,'Sch D-1'!D191,'Sch D'!$B$8:$B$80,'Sch D-1'!E191)</f>
        <v>0</v>
      </c>
      <c r="H191" s="376">
        <f t="shared" si="5"/>
        <v>0</v>
      </c>
      <c r="I191" s="11" t="str">
        <f t="shared" si="7"/>
        <v/>
      </c>
    </row>
    <row r="192" spans="1:9" ht="15" customHeight="1" x14ac:dyDescent="0.2">
      <c r="A192" s="1098"/>
      <c r="B192" s="1172"/>
      <c r="C192" s="379"/>
      <c r="D192" s="1097"/>
      <c r="E192" s="1097"/>
      <c r="G192" s="371">
        <f>SUMIFS('Sch D'!$C$8:$C$80,'Sch D'!$A$8:$A$80,'Sch D-1'!D192,'Sch D'!$B$8:$B$80,'Sch D-1'!E192)</f>
        <v>0</v>
      </c>
      <c r="H192" s="376">
        <f t="shared" si="5"/>
        <v>0</v>
      </c>
      <c r="I192" s="11" t="str">
        <f t="shared" si="7"/>
        <v/>
      </c>
    </row>
    <row r="193" spans="1:9" ht="15" customHeight="1" x14ac:dyDescent="0.2">
      <c r="A193" s="1098"/>
      <c r="B193" s="1172"/>
      <c r="C193" s="379"/>
      <c r="D193" s="1097"/>
      <c r="E193" s="1097"/>
      <c r="G193" s="371">
        <f>SUMIFS('Sch D'!$C$8:$C$80,'Sch D'!$A$8:$A$80,'Sch D-1'!D193,'Sch D'!$B$8:$B$80,'Sch D-1'!E193)</f>
        <v>0</v>
      </c>
      <c r="H193" s="376">
        <f t="shared" si="5"/>
        <v>0</v>
      </c>
      <c r="I193" s="11" t="str">
        <f t="shared" si="7"/>
        <v/>
      </c>
    </row>
    <row r="194" spans="1:9" ht="15" customHeight="1" x14ac:dyDescent="0.2">
      <c r="A194" s="1098"/>
      <c r="B194" s="1172"/>
      <c r="C194" s="379"/>
      <c r="D194" s="1097"/>
      <c r="E194" s="1097"/>
      <c r="G194" s="371">
        <f>SUMIFS('Sch D'!$C$8:$C$80,'Sch D'!$A$8:$A$80,'Sch D-1'!D194,'Sch D'!$B$8:$B$80,'Sch D-1'!E194)</f>
        <v>0</v>
      </c>
      <c r="H194" s="376">
        <f t="shared" si="5"/>
        <v>0</v>
      </c>
      <c r="I194" s="11" t="str">
        <f t="shared" si="7"/>
        <v/>
      </c>
    </row>
    <row r="195" spans="1:9" ht="15" customHeight="1" x14ac:dyDescent="0.2">
      <c r="A195" s="1098"/>
      <c r="B195" s="1172"/>
      <c r="C195" s="379"/>
      <c r="D195" s="1097"/>
      <c r="E195" s="1097"/>
      <c r="G195" s="371">
        <f>SUMIFS('Sch D'!$C$8:$C$80,'Sch D'!$A$8:$A$80,'Sch D-1'!D195,'Sch D'!$B$8:$B$80,'Sch D-1'!E195)</f>
        <v>0</v>
      </c>
      <c r="H195" s="376">
        <f t="shared" si="5"/>
        <v>0</v>
      </c>
      <c r="I195" s="11" t="str">
        <f t="shared" si="7"/>
        <v/>
      </c>
    </row>
    <row r="196" spans="1:9" ht="15" customHeight="1" x14ac:dyDescent="0.2">
      <c r="A196" s="1098"/>
      <c r="B196" s="1172"/>
      <c r="C196" s="379"/>
      <c r="D196" s="1097"/>
      <c r="E196" s="1097"/>
      <c r="G196" s="371">
        <f>SUMIFS('Sch D'!$C$8:$C$80,'Sch D'!$A$8:$A$80,'Sch D-1'!D196,'Sch D'!$B$8:$B$80,'Sch D-1'!E196)</f>
        <v>0</v>
      </c>
      <c r="H196" s="376">
        <f t="shared" si="5"/>
        <v>0</v>
      </c>
      <c r="I196" s="11" t="str">
        <f t="shared" si="7"/>
        <v/>
      </c>
    </row>
    <row r="197" spans="1:9" ht="15" customHeight="1" x14ac:dyDescent="0.2">
      <c r="A197" s="1098"/>
      <c r="B197" s="1172"/>
      <c r="C197" s="379"/>
      <c r="D197" s="1097"/>
      <c r="E197" s="1097"/>
      <c r="G197" s="371">
        <f>SUMIFS('Sch D'!$C$8:$C$80,'Sch D'!$A$8:$A$80,'Sch D-1'!D197,'Sch D'!$B$8:$B$80,'Sch D-1'!E197)</f>
        <v>0</v>
      </c>
      <c r="H197" s="376">
        <f t="shared" si="5"/>
        <v>0</v>
      </c>
      <c r="I197" s="11" t="str">
        <f t="shared" si="7"/>
        <v/>
      </c>
    </row>
    <row r="198" spans="1:9" ht="15" customHeight="1" x14ac:dyDescent="0.2">
      <c r="A198" s="1098"/>
      <c r="B198" s="1172"/>
      <c r="C198" s="379"/>
      <c r="D198" s="1097"/>
      <c r="E198" s="1097"/>
      <c r="G198" s="371">
        <f>SUMIFS('Sch D'!$C$8:$C$80,'Sch D'!$A$8:$A$80,'Sch D-1'!D198,'Sch D'!$B$8:$B$80,'Sch D-1'!E198)</f>
        <v>0</v>
      </c>
      <c r="H198" s="376">
        <f t="shared" si="5"/>
        <v>0</v>
      </c>
      <c r="I198" s="11" t="str">
        <f t="shared" si="7"/>
        <v/>
      </c>
    </row>
    <row r="199" spans="1:9" ht="15" customHeight="1" x14ac:dyDescent="0.2">
      <c r="A199" s="1098"/>
      <c r="B199" s="1172"/>
      <c r="C199" s="379"/>
      <c r="D199" s="1097"/>
      <c r="E199" s="1097"/>
      <c r="G199" s="371">
        <f>SUMIFS('Sch D'!$C$8:$C$80,'Sch D'!$A$8:$A$80,'Sch D-1'!D199,'Sch D'!$B$8:$B$80,'Sch D-1'!E199)</f>
        <v>0</v>
      </c>
      <c r="H199" s="376">
        <f t="shared" si="5"/>
        <v>0</v>
      </c>
      <c r="I199" s="11" t="str">
        <f t="shared" si="7"/>
        <v/>
      </c>
    </row>
    <row r="200" spans="1:9" ht="15" customHeight="1" x14ac:dyDescent="0.2">
      <c r="A200" s="1098"/>
      <c r="B200" s="1172"/>
      <c r="C200" s="379"/>
      <c r="D200" s="1097"/>
      <c r="E200" s="1097"/>
      <c r="G200" s="371">
        <f>SUMIFS('Sch D'!$C$8:$C$80,'Sch D'!$A$8:$A$80,'Sch D-1'!D200,'Sch D'!$B$8:$B$80,'Sch D-1'!E200)</f>
        <v>0</v>
      </c>
      <c r="H200" s="376">
        <f t="shared" ref="H200:H222" si="8">SUMIFS($C$6:$C$222,$D$6:$D$222,D200,$E$6:$E$222,E200)-G200</f>
        <v>0</v>
      </c>
      <c r="I200" s="11" t="str">
        <f t="shared" si="7"/>
        <v/>
      </c>
    </row>
    <row r="201" spans="1:9" ht="15" customHeight="1" x14ac:dyDescent="0.2">
      <c r="A201" s="1098"/>
      <c r="B201" s="1172"/>
      <c r="C201" s="379"/>
      <c r="D201" s="1097"/>
      <c r="E201" s="1097"/>
      <c r="G201" s="371">
        <f>SUMIFS('Sch D'!$C$8:$C$80,'Sch D'!$A$8:$A$80,'Sch D-1'!D201,'Sch D'!$B$8:$B$80,'Sch D-1'!E201)</f>
        <v>0</v>
      </c>
      <c r="H201" s="376">
        <f t="shared" si="8"/>
        <v>0</v>
      </c>
      <c r="I201" s="11" t="str">
        <f t="shared" si="7"/>
        <v/>
      </c>
    </row>
    <row r="202" spans="1:9" ht="15" customHeight="1" x14ac:dyDescent="0.2">
      <c r="A202" s="1098"/>
      <c r="B202" s="1172"/>
      <c r="C202" s="379"/>
      <c r="D202" s="1097"/>
      <c r="E202" s="1097"/>
      <c r="G202" s="371">
        <f>SUMIFS('Sch D'!$C$8:$C$80,'Sch D'!$A$8:$A$80,'Sch D-1'!D202,'Sch D'!$B$8:$B$80,'Sch D-1'!E202)</f>
        <v>0</v>
      </c>
      <c r="H202" s="376">
        <f t="shared" si="8"/>
        <v>0</v>
      </c>
      <c r="I202" s="11" t="str">
        <f t="shared" si="7"/>
        <v/>
      </c>
    </row>
    <row r="203" spans="1:9" ht="15" customHeight="1" x14ac:dyDescent="0.2">
      <c r="A203" s="1098"/>
      <c r="B203" s="1172"/>
      <c r="C203" s="379"/>
      <c r="D203" s="1097"/>
      <c r="E203" s="1097"/>
      <c r="G203" s="371">
        <f>SUMIFS('Sch D'!$C$8:$C$80,'Sch D'!$A$8:$A$80,'Sch D-1'!D203,'Sch D'!$B$8:$B$80,'Sch D-1'!E203)</f>
        <v>0</v>
      </c>
      <c r="H203" s="376">
        <f t="shared" si="8"/>
        <v>0</v>
      </c>
      <c r="I203" s="11" t="str">
        <f t="shared" si="7"/>
        <v/>
      </c>
    </row>
    <row r="204" spans="1:9" ht="15" customHeight="1" x14ac:dyDescent="0.2">
      <c r="A204" s="1098"/>
      <c r="B204" s="1172"/>
      <c r="C204" s="379"/>
      <c r="D204" s="1097"/>
      <c r="E204" s="1097"/>
      <c r="G204" s="371">
        <f>SUMIFS('Sch D'!$C$8:$C$80,'Sch D'!$A$8:$A$80,'Sch D-1'!D204,'Sch D'!$B$8:$B$80,'Sch D-1'!E204)</f>
        <v>0</v>
      </c>
      <c r="H204" s="376">
        <f t="shared" si="8"/>
        <v>0</v>
      </c>
      <c r="I204" s="11" t="str">
        <f t="shared" si="7"/>
        <v/>
      </c>
    </row>
    <row r="205" spans="1:9" ht="15" customHeight="1" x14ac:dyDescent="0.2">
      <c r="A205" s="1098"/>
      <c r="B205" s="1172"/>
      <c r="C205" s="379"/>
      <c r="D205" s="1097"/>
      <c r="E205" s="1097"/>
      <c r="G205" s="371">
        <f>SUMIFS('Sch D'!$C$8:$C$80,'Sch D'!$A$8:$A$80,'Sch D-1'!D205,'Sch D'!$B$8:$B$80,'Sch D-1'!E205)</f>
        <v>0</v>
      </c>
      <c r="H205" s="376">
        <f t="shared" si="8"/>
        <v>0</v>
      </c>
      <c r="I205" s="11" t="str">
        <f t="shared" si="7"/>
        <v/>
      </c>
    </row>
    <row r="206" spans="1:9" ht="15" customHeight="1" x14ac:dyDescent="0.2">
      <c r="A206" s="1098"/>
      <c r="B206" s="1172"/>
      <c r="C206" s="379"/>
      <c r="D206" s="1097"/>
      <c r="E206" s="1097"/>
      <c r="G206" s="371">
        <f>SUMIFS('Sch D'!$C$8:$C$80,'Sch D'!$A$8:$A$80,'Sch D-1'!D206,'Sch D'!$B$8:$B$80,'Sch D-1'!E206)</f>
        <v>0</v>
      </c>
      <c r="H206" s="376">
        <f t="shared" si="8"/>
        <v>0</v>
      </c>
      <c r="I206" s="11" t="str">
        <f t="shared" si="7"/>
        <v/>
      </c>
    </row>
    <row r="207" spans="1:9" ht="15" customHeight="1" x14ac:dyDescent="0.2">
      <c r="A207" s="1098"/>
      <c r="B207" s="1172"/>
      <c r="C207" s="379"/>
      <c r="D207" s="1097"/>
      <c r="E207" s="1097"/>
      <c r="G207" s="371">
        <f>SUMIFS('Sch D'!$C$8:$C$80,'Sch D'!$A$8:$A$80,'Sch D-1'!D207,'Sch D'!$B$8:$B$80,'Sch D-1'!E207)</f>
        <v>0</v>
      </c>
      <c r="H207" s="376">
        <f t="shared" si="8"/>
        <v>0</v>
      </c>
      <c r="I207" s="11" t="str">
        <f t="shared" si="7"/>
        <v/>
      </c>
    </row>
    <row r="208" spans="1:9" ht="15" customHeight="1" x14ac:dyDescent="0.2">
      <c r="A208" s="1098"/>
      <c r="B208" s="1172"/>
      <c r="C208" s="379"/>
      <c r="D208" s="1097"/>
      <c r="E208" s="1097"/>
      <c r="G208" s="371">
        <f>SUMIFS('Sch D'!$C$8:$C$80,'Sch D'!$A$8:$A$80,'Sch D-1'!D208,'Sch D'!$B$8:$B$80,'Sch D-1'!E208)</f>
        <v>0</v>
      </c>
      <c r="H208" s="376">
        <f t="shared" si="8"/>
        <v>0</v>
      </c>
      <c r="I208" s="11" t="str">
        <f t="shared" si="7"/>
        <v/>
      </c>
    </row>
    <row r="209" spans="1:9" ht="15" customHeight="1" x14ac:dyDescent="0.2">
      <c r="A209" s="1098"/>
      <c r="B209" s="1172"/>
      <c r="C209" s="379"/>
      <c r="D209" s="1097"/>
      <c r="E209" s="1097"/>
      <c r="G209" s="371">
        <f>SUMIFS('Sch D'!$C$8:$C$80,'Sch D'!$A$8:$A$80,'Sch D-1'!D209,'Sch D'!$B$8:$B$80,'Sch D-1'!E209)</f>
        <v>0</v>
      </c>
      <c r="H209" s="376">
        <f t="shared" si="8"/>
        <v>0</v>
      </c>
      <c r="I209" s="11" t="str">
        <f t="shared" si="7"/>
        <v/>
      </c>
    </row>
    <row r="210" spans="1:9" ht="15" customHeight="1" x14ac:dyDescent="0.2">
      <c r="A210" s="1098"/>
      <c r="B210" s="1172"/>
      <c r="C210" s="379"/>
      <c r="D210" s="1097"/>
      <c r="E210" s="1097"/>
      <c r="G210" s="371">
        <f>SUMIFS('Sch D'!$C$8:$C$80,'Sch D'!$A$8:$A$80,'Sch D-1'!D210,'Sch D'!$B$8:$B$80,'Sch D-1'!E210)</f>
        <v>0</v>
      </c>
      <c r="H210" s="376">
        <f t="shared" si="8"/>
        <v>0</v>
      </c>
      <c r="I210" s="11" t="str">
        <f t="shared" si="7"/>
        <v/>
      </c>
    </row>
    <row r="211" spans="1:9" ht="15" customHeight="1" x14ac:dyDescent="0.2">
      <c r="A211" s="1098"/>
      <c r="B211" s="1172"/>
      <c r="C211" s="379"/>
      <c r="D211" s="1097"/>
      <c r="E211" s="1097"/>
      <c r="G211" s="371">
        <f>SUMIFS('Sch D'!$C$8:$C$80,'Sch D'!$A$8:$A$80,'Sch D-1'!D211,'Sch D'!$B$8:$B$80,'Sch D-1'!E211)</f>
        <v>0</v>
      </c>
      <c r="H211" s="376">
        <f t="shared" si="8"/>
        <v>0</v>
      </c>
      <c r="I211" s="11" t="str">
        <f t="shared" si="7"/>
        <v/>
      </c>
    </row>
    <row r="212" spans="1:9" ht="15" customHeight="1" x14ac:dyDescent="0.2">
      <c r="A212" s="1098"/>
      <c r="B212" s="1172"/>
      <c r="C212" s="379"/>
      <c r="D212" s="1097"/>
      <c r="E212" s="1097"/>
      <c r="G212" s="371">
        <f>SUMIFS('Sch D'!$C$8:$C$80,'Sch D'!$A$8:$A$80,'Sch D-1'!D212,'Sch D'!$B$8:$B$80,'Sch D-1'!E212)</f>
        <v>0</v>
      </c>
      <c r="H212" s="376">
        <f t="shared" si="8"/>
        <v>0</v>
      </c>
      <c r="I212" s="11" t="str">
        <f t="shared" si="7"/>
        <v/>
      </c>
    </row>
    <row r="213" spans="1:9" ht="15" customHeight="1" x14ac:dyDescent="0.2">
      <c r="A213" s="1098"/>
      <c r="B213" s="1172"/>
      <c r="C213" s="379"/>
      <c r="D213" s="1097"/>
      <c r="E213" s="1097"/>
      <c r="G213" s="371">
        <f>SUMIFS('Sch D'!$C$8:$C$80,'Sch D'!$A$8:$A$80,'Sch D-1'!D213,'Sch D'!$B$8:$B$80,'Sch D-1'!E213)</f>
        <v>0</v>
      </c>
      <c r="H213" s="376">
        <f t="shared" si="8"/>
        <v>0</v>
      </c>
      <c r="I213" s="11" t="str">
        <f t="shared" si="7"/>
        <v/>
      </c>
    </row>
    <row r="214" spans="1:9" ht="15" customHeight="1" x14ac:dyDescent="0.2">
      <c r="A214" s="1098"/>
      <c r="B214" s="1172"/>
      <c r="C214" s="379"/>
      <c r="D214" s="1097"/>
      <c r="E214" s="1097"/>
      <c r="G214" s="371">
        <f>SUMIFS('Sch D'!$C$8:$C$80,'Sch D'!$A$8:$A$80,'Sch D-1'!D214,'Sch D'!$B$8:$B$80,'Sch D-1'!E214)</f>
        <v>0</v>
      </c>
      <c r="H214" s="376">
        <f t="shared" si="8"/>
        <v>0</v>
      </c>
      <c r="I214" s="11" t="str">
        <f t="shared" si="7"/>
        <v/>
      </c>
    </row>
    <row r="215" spans="1:9" ht="15" customHeight="1" x14ac:dyDescent="0.2">
      <c r="A215" s="1098"/>
      <c r="B215" s="1172"/>
      <c r="C215" s="379"/>
      <c r="D215" s="1097"/>
      <c r="E215" s="1097"/>
      <c r="G215" s="371">
        <f>SUMIFS('Sch D'!$C$8:$C$80,'Sch D'!$A$8:$A$80,'Sch D-1'!D215,'Sch D'!$B$8:$B$80,'Sch D-1'!E215)</f>
        <v>0</v>
      </c>
      <c r="H215" s="376">
        <f t="shared" si="8"/>
        <v>0</v>
      </c>
      <c r="I215" s="11" t="str">
        <f t="shared" si="7"/>
        <v/>
      </c>
    </row>
    <row r="216" spans="1:9" ht="15" customHeight="1" x14ac:dyDescent="0.2">
      <c r="A216" s="1098"/>
      <c r="B216" s="1172"/>
      <c r="C216" s="379"/>
      <c r="D216" s="1097"/>
      <c r="E216" s="1097"/>
      <c r="G216" s="371">
        <f>SUMIFS('Sch D'!$C$8:$C$80,'Sch D'!$A$8:$A$80,'Sch D-1'!D216,'Sch D'!$B$8:$B$80,'Sch D-1'!E216)</f>
        <v>0</v>
      </c>
      <c r="H216" s="376">
        <f t="shared" si="8"/>
        <v>0</v>
      </c>
      <c r="I216" s="11" t="str">
        <f t="shared" si="7"/>
        <v/>
      </c>
    </row>
    <row r="217" spans="1:9" ht="15" customHeight="1" x14ac:dyDescent="0.2">
      <c r="A217" s="1098"/>
      <c r="B217" s="1172"/>
      <c r="C217" s="379"/>
      <c r="D217" s="1097"/>
      <c r="E217" s="1097"/>
      <c r="G217" s="371">
        <f>SUMIFS('Sch D'!$C$8:$C$80,'Sch D'!$A$8:$A$80,'Sch D-1'!D217,'Sch D'!$B$8:$B$80,'Sch D-1'!E217)</f>
        <v>0</v>
      </c>
      <c r="H217" s="376">
        <f t="shared" si="8"/>
        <v>0</v>
      </c>
      <c r="I217" s="11" t="str">
        <f t="shared" si="7"/>
        <v/>
      </c>
    </row>
    <row r="218" spans="1:9" ht="15" customHeight="1" x14ac:dyDescent="0.2">
      <c r="A218" s="1098"/>
      <c r="B218" s="1172"/>
      <c r="C218" s="379"/>
      <c r="D218" s="1097"/>
      <c r="E218" s="1097"/>
      <c r="G218" s="371">
        <f>SUMIFS('Sch D'!$C$8:$C$80,'Sch D'!$A$8:$A$80,'Sch D-1'!D218,'Sch D'!$B$8:$B$80,'Sch D-1'!E218)</f>
        <v>0</v>
      </c>
      <c r="H218" s="376">
        <f t="shared" si="8"/>
        <v>0</v>
      </c>
      <c r="I218" s="11" t="str">
        <f t="shared" si="7"/>
        <v/>
      </c>
    </row>
    <row r="219" spans="1:9" ht="15" customHeight="1" x14ac:dyDescent="0.2">
      <c r="A219" s="1098"/>
      <c r="B219" s="1172"/>
      <c r="C219" s="379"/>
      <c r="D219" s="1097"/>
      <c r="E219" s="1097"/>
      <c r="G219" s="371">
        <f>SUMIFS('Sch D'!$C$8:$C$80,'Sch D'!$A$8:$A$80,'Sch D-1'!D219,'Sch D'!$B$8:$B$80,'Sch D-1'!E219)</f>
        <v>0</v>
      </c>
      <c r="H219" s="376">
        <f t="shared" si="8"/>
        <v>0</v>
      </c>
      <c r="I219" s="11" t="str">
        <f t="shared" si="7"/>
        <v/>
      </c>
    </row>
    <row r="220" spans="1:9" ht="15" customHeight="1" x14ac:dyDescent="0.2">
      <c r="A220" s="1098"/>
      <c r="B220" s="1172"/>
      <c r="C220" s="379"/>
      <c r="D220" s="1097"/>
      <c r="E220" s="1097"/>
      <c r="G220" s="371">
        <f>SUMIFS('Sch D'!$C$8:$C$80,'Sch D'!$A$8:$A$80,'Sch D-1'!D220,'Sch D'!$B$8:$B$80,'Sch D-1'!E220)</f>
        <v>0</v>
      </c>
      <c r="H220" s="376">
        <f t="shared" si="8"/>
        <v>0</v>
      </c>
      <c r="I220" s="11" t="str">
        <f t="shared" si="7"/>
        <v/>
      </c>
    </row>
    <row r="221" spans="1:9" ht="15" customHeight="1" x14ac:dyDescent="0.2">
      <c r="A221" s="1098"/>
      <c r="B221" s="1172"/>
      <c r="C221" s="379"/>
      <c r="D221" s="1097"/>
      <c r="E221" s="1097"/>
      <c r="G221" s="371">
        <f>SUMIFS('Sch D'!$C$8:$C$80,'Sch D'!$A$8:$A$80,'Sch D-1'!D221,'Sch D'!$B$8:$B$80,'Sch D-1'!E221)</f>
        <v>0</v>
      </c>
      <c r="H221" s="376">
        <f t="shared" si="8"/>
        <v>0</v>
      </c>
      <c r="I221" s="11" t="str">
        <f t="shared" si="7"/>
        <v/>
      </c>
    </row>
    <row r="222" spans="1:9" ht="15" customHeight="1" x14ac:dyDescent="0.2">
      <c r="A222" s="1098"/>
      <c r="B222" s="1172"/>
      <c r="C222" s="379"/>
      <c r="D222" s="1097"/>
      <c r="E222" s="1097"/>
      <c r="G222" s="371">
        <f>SUMIFS('Sch D'!$C$8:$C$80,'Sch D'!$A$8:$A$80,'Sch D-1'!D222,'Sch D'!$B$8:$B$80,'Sch D-1'!E222)</f>
        <v>0</v>
      </c>
      <c r="H222" s="376">
        <f t="shared" si="8"/>
        <v>0</v>
      </c>
      <c r="I222" s="11" t="str">
        <f t="shared" si="7"/>
        <v/>
      </c>
    </row>
    <row r="223" spans="1:9" ht="15" customHeight="1" x14ac:dyDescent="0.2">
      <c r="A223" s="1093"/>
      <c r="B223" s="1094"/>
      <c r="C223" s="1095"/>
      <c r="D223" s="389"/>
      <c r="E223" s="389"/>
      <c r="H223" s="376"/>
    </row>
    <row r="224" spans="1:9" ht="15" customHeight="1" thickBot="1" x14ac:dyDescent="0.25">
      <c r="C224" s="382">
        <f>SUM(C6:C222)</f>
        <v>0</v>
      </c>
    </row>
    <row r="225" ht="15.75" thickTop="1" x14ac:dyDescent="0.2"/>
  </sheetData>
  <sheetProtection algorithmName="SHA-512" hashValue="clEMAIh7gb7LB5uLfM7f28YrWEtXAQ4RwTUxIrTYCCxLTkrpuCp/87zdJUbpnFDBwjCpsDxhv96/pn3/gLE7rw==" saltValue="I/jgo/qcG6dxyOwERYs6QQ==" spinCount="100000" sheet="1" objects="1" scenarios="1"/>
  <conditionalFormatting sqref="I6 H73:I76 I70:I72 H69:I69 I66:I68 I77:I78 H79:I223 H7:I65">
    <cfRule type="cellIs" dxfId="7" priority="9" operator="notEqual">
      <formula>0</formula>
    </cfRule>
  </conditionalFormatting>
  <conditionalFormatting sqref="G73:G76 G79:G223 G6:G69">
    <cfRule type="expression" dxfId="6" priority="8">
      <formula>H6&lt;&gt;0</formula>
    </cfRule>
  </conditionalFormatting>
  <conditionalFormatting sqref="H70:H72">
    <cfRule type="cellIs" dxfId="5" priority="6" operator="notEqual">
      <formula>0</formula>
    </cfRule>
  </conditionalFormatting>
  <conditionalFormatting sqref="G70:G72">
    <cfRule type="expression" dxfId="4" priority="5">
      <formula>H70&lt;&gt;0</formula>
    </cfRule>
  </conditionalFormatting>
  <conditionalFormatting sqref="H66:H68">
    <cfRule type="cellIs" dxfId="3" priority="4" operator="notEqual">
      <formula>0</formula>
    </cfRule>
  </conditionalFormatting>
  <conditionalFormatting sqref="H77:H78">
    <cfRule type="cellIs" dxfId="2" priority="2" operator="notEqual">
      <formula>0</formula>
    </cfRule>
  </conditionalFormatting>
  <conditionalFormatting sqref="G77:G78">
    <cfRule type="expression" dxfId="1" priority="1">
      <formula>H77&lt;&gt;0</formula>
    </cfRule>
  </conditionalFormatting>
  <printOptions horizontalCentered="1"/>
  <pageMargins left="0.5" right="0.5" top="1" bottom="0.75" header="0.5" footer="0"/>
  <pageSetup scale="77"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D114E269-1635-4C15-A935-A8331ACB02A1}">
          <x14:formula1>
            <xm:f>'Input List'!$A$3:$A$23</xm:f>
          </x14:formula1>
          <xm:sqref>D111:D223 D29:D55 D79:D82 D57:D64 D68 D73:D75 D84:D88 D92:D93 D90 D95 D97:D98 D103 D105 D107:D109 D6:D16 D20:D27</xm:sqref>
        </x14:dataValidation>
        <x14:dataValidation type="list" allowBlank="1" showInputMessage="1" showErrorMessage="1" xr:uid="{A448AFB6-44BC-4ECF-9132-92521C2AA796}">
          <x14:formula1>
            <xm:f>'Input List'!$B$3:$B$16</xm:f>
          </x14:formula1>
          <xm:sqref>E111:E223 E29:E55 E79:E82 E57:E64 E68 E73:E75 E84:E88 E92:E93 E90 E95 E97:E98 E103 E105 E107:E109 E6:E16 E20:E27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0531A-A240-4F5E-BB77-81B0772316A4}">
  <sheetPr>
    <pageSetUpPr fitToPage="1"/>
  </sheetPr>
  <dimension ref="A1:H82"/>
  <sheetViews>
    <sheetView zoomScaleNormal="100" workbookViewId="0"/>
  </sheetViews>
  <sheetFormatPr defaultColWidth="10" defaultRowHeight="15" x14ac:dyDescent="0.2"/>
  <cols>
    <col min="1" max="1" width="12.75" style="11" customWidth="1"/>
    <col min="2" max="2" width="60.75" style="11" customWidth="1"/>
    <col min="3" max="3" width="16.375" style="11" customWidth="1"/>
    <col min="4" max="5" width="24.625" style="11" customWidth="1"/>
    <col min="6" max="6" width="2.125" style="11" customWidth="1"/>
    <col min="7" max="7" width="16.375" style="11" customWidth="1"/>
    <col min="8" max="8" width="18.625" style="11" customWidth="1"/>
    <col min="9" max="16384" width="10" style="11"/>
  </cols>
  <sheetData>
    <row r="1" spans="1:8" ht="15" customHeight="1" x14ac:dyDescent="0.25">
      <c r="A1" s="1" t="str">
        <f>CONCATENATE("Schedule ",Cklist!$A33," - ",Cklist!$B33)</f>
        <v>Schedule D-2 - Reclassifications to Cost</v>
      </c>
      <c r="B1" s="30"/>
      <c r="D1" s="1129" t="s">
        <v>2</v>
      </c>
      <c r="E1" s="1130"/>
    </row>
    <row r="2" spans="1:8" ht="15" customHeight="1" x14ac:dyDescent="0.2">
      <c r="A2" s="4" t="str">
        <f>'Sch A'!$A$2</f>
        <v>SFN 137 (Rev. 04-24)</v>
      </c>
      <c r="B2" s="66"/>
      <c r="C2" s="876"/>
      <c r="D2" s="1131" t="s">
        <v>3</v>
      </c>
      <c r="E2" s="1186">
        <f>'Sch A'!$C$2</f>
        <v>45108</v>
      </c>
    </row>
    <row r="3" spans="1:8" s="32" customFormat="1" ht="15" customHeight="1" x14ac:dyDescent="0.2">
      <c r="A3" s="1447">
        <f>'Sch A'!$A$5</f>
        <v>0</v>
      </c>
      <c r="B3" s="104"/>
      <c r="C3" s="1135"/>
      <c r="D3" s="1133" t="s">
        <v>4</v>
      </c>
      <c r="E3" s="1134">
        <f>'Sch A'!$C$3</f>
        <v>45473</v>
      </c>
    </row>
    <row r="4" spans="1:8" s="32" customFormat="1" ht="15" customHeight="1" x14ac:dyDescent="0.2"/>
    <row r="5" spans="1:8" ht="38.25" x14ac:dyDescent="0.2">
      <c r="A5" s="7" t="s">
        <v>896</v>
      </c>
      <c r="B5" s="5" t="s">
        <v>7</v>
      </c>
      <c r="C5" s="7" t="s">
        <v>887</v>
      </c>
      <c r="D5" s="7" t="s">
        <v>897</v>
      </c>
      <c r="E5" s="7" t="s">
        <v>898</v>
      </c>
      <c r="G5" s="373" t="s">
        <v>899</v>
      </c>
      <c r="H5" s="374" t="s">
        <v>906</v>
      </c>
    </row>
    <row r="6" spans="1:8" ht="15" customHeight="1" x14ac:dyDescent="0.2">
      <c r="A6" s="383"/>
      <c r="B6" s="1174"/>
      <c r="C6" s="375"/>
      <c r="D6" s="384"/>
      <c r="E6" s="384"/>
      <c r="G6" s="371">
        <f>SUMIFS('Sch D'!$D$8:$D$80,'Sch D'!$A$8:$A$80,'Sch D-2'!D6,'Sch D'!$B$8:$B$80,'Sch D-2'!E6)</f>
        <v>0</v>
      </c>
      <c r="H6" s="376">
        <f t="shared" ref="H6:H37" si="0">SUMIFS($C$6:$C$79,$D$6:$D$79,D6,$E$6:$E$79,E6)-G6</f>
        <v>0</v>
      </c>
    </row>
    <row r="7" spans="1:8" ht="15" customHeight="1" x14ac:dyDescent="0.2">
      <c r="A7" s="383"/>
      <c r="B7" s="1173"/>
      <c r="C7" s="375"/>
      <c r="D7" s="384"/>
      <c r="E7" s="384"/>
      <c r="G7" s="371">
        <f>SUMIFS('Sch D'!$D$8:$D$80,'Sch D'!$A$8:$A$80,'Sch D-2'!D7,'Sch D'!$B$8:$B$80,'Sch D-2'!E7)</f>
        <v>0</v>
      </c>
      <c r="H7" s="376">
        <f t="shared" si="0"/>
        <v>0</v>
      </c>
    </row>
    <row r="8" spans="1:8" ht="15" customHeight="1" x14ac:dyDescent="0.2">
      <c r="A8" s="383"/>
      <c r="B8" s="1173"/>
      <c r="C8" s="375"/>
      <c r="D8" s="384"/>
      <c r="E8" s="384"/>
      <c r="G8" s="371">
        <f>SUMIFS('Sch D'!$D$8:$D$80,'Sch D'!$A$8:$A$80,'Sch D-2'!D8,'Sch D'!$B$8:$B$80,'Sch D-2'!E8)</f>
        <v>0</v>
      </c>
      <c r="H8" s="376">
        <f t="shared" si="0"/>
        <v>0</v>
      </c>
    </row>
    <row r="9" spans="1:8" ht="15" customHeight="1" x14ac:dyDescent="0.2">
      <c r="A9" s="383"/>
      <c r="B9" s="1175"/>
      <c r="C9" s="375"/>
      <c r="D9" s="384"/>
      <c r="E9" s="384"/>
      <c r="G9" s="371">
        <f>SUMIFS('Sch D'!$D$8:$D$80,'Sch D'!$A$8:$A$80,'Sch D-2'!D9,'Sch D'!$B$8:$B$80,'Sch D-2'!E9)</f>
        <v>0</v>
      </c>
      <c r="H9" s="376">
        <f t="shared" si="0"/>
        <v>0</v>
      </c>
    </row>
    <row r="10" spans="1:8" ht="15" customHeight="1" x14ac:dyDescent="0.2">
      <c r="A10" s="383"/>
      <c r="B10" s="1173"/>
      <c r="C10" s="375"/>
      <c r="D10" s="384"/>
      <c r="E10" s="384"/>
      <c r="G10" s="371">
        <f>SUMIFS('Sch D'!$D$8:$D$80,'Sch D'!$A$8:$A$80,'Sch D-2'!D10,'Sch D'!$B$8:$B$80,'Sch D-2'!E10)</f>
        <v>0</v>
      </c>
      <c r="H10" s="376">
        <f t="shared" si="0"/>
        <v>0</v>
      </c>
    </row>
    <row r="11" spans="1:8" ht="15" customHeight="1" x14ac:dyDescent="0.2">
      <c r="A11" s="383"/>
      <c r="B11" s="1173"/>
      <c r="C11" s="375"/>
      <c r="D11" s="384"/>
      <c r="E11" s="384"/>
      <c r="G11" s="371">
        <f>SUMIFS('Sch D'!$D$8:$D$80,'Sch D'!$A$8:$A$80,'Sch D-2'!D11,'Sch D'!$B$8:$B$80,'Sch D-2'!E11)</f>
        <v>0</v>
      </c>
      <c r="H11" s="376">
        <f t="shared" si="0"/>
        <v>0</v>
      </c>
    </row>
    <row r="12" spans="1:8" ht="15" customHeight="1" x14ac:dyDescent="0.2">
      <c r="A12" s="383"/>
      <c r="B12" s="1173"/>
      <c r="C12" s="375"/>
      <c r="D12" s="384"/>
      <c r="E12" s="384"/>
      <c r="G12" s="371">
        <f>SUMIFS('Sch D'!$D$8:$D$80,'Sch D'!$A$8:$A$80,'Sch D-2'!D12,'Sch D'!$B$8:$B$80,'Sch D-2'!E12)</f>
        <v>0</v>
      </c>
      <c r="H12" s="376">
        <f t="shared" si="0"/>
        <v>0</v>
      </c>
    </row>
    <row r="13" spans="1:8" ht="15" customHeight="1" x14ac:dyDescent="0.2">
      <c r="A13" s="383"/>
      <c r="B13" s="1173"/>
      <c r="C13" s="375"/>
      <c r="D13" s="384"/>
      <c r="E13" s="384"/>
      <c r="G13" s="371">
        <f>SUMIFS('Sch D'!$D$8:$D$80,'Sch D'!$A$8:$A$80,'Sch D-2'!D13,'Sch D'!$B$8:$B$80,'Sch D-2'!E13)</f>
        <v>0</v>
      </c>
      <c r="H13" s="376">
        <f t="shared" si="0"/>
        <v>0</v>
      </c>
    </row>
    <row r="14" spans="1:8" ht="15" customHeight="1" x14ac:dyDescent="0.2">
      <c r="A14" s="383"/>
      <c r="B14" s="1173"/>
      <c r="C14" s="375"/>
      <c r="D14" s="384"/>
      <c r="E14" s="384"/>
      <c r="G14" s="371">
        <f>SUMIFS('Sch D'!$D$8:$D$80,'Sch D'!$A$8:$A$80,'Sch D-2'!D14,'Sch D'!$B$8:$B$80,'Sch D-2'!E14)</f>
        <v>0</v>
      </c>
      <c r="H14" s="376">
        <f t="shared" si="0"/>
        <v>0</v>
      </c>
    </row>
    <row r="15" spans="1:8" ht="15" customHeight="1" x14ac:dyDescent="0.2">
      <c r="A15" s="383"/>
      <c r="B15" s="1173"/>
      <c r="C15" s="375"/>
      <c r="D15" s="384"/>
      <c r="E15" s="384"/>
      <c r="G15" s="371">
        <f>SUMIFS('Sch D'!$D$8:$D$80,'Sch D'!$A$8:$A$80,'Sch D-2'!D15,'Sch D'!$B$8:$B$80,'Sch D-2'!E15)</f>
        <v>0</v>
      </c>
      <c r="H15" s="376">
        <f t="shared" si="0"/>
        <v>0</v>
      </c>
    </row>
    <row r="16" spans="1:8" ht="15" customHeight="1" x14ac:dyDescent="0.2">
      <c r="A16" s="383"/>
      <c r="B16" s="1173"/>
      <c r="C16" s="375"/>
      <c r="D16" s="384"/>
      <c r="E16" s="384"/>
      <c r="G16" s="371">
        <f>SUMIFS('Sch D'!$D$8:$D$80,'Sch D'!$A$8:$A$80,'Sch D-2'!D16,'Sch D'!$B$8:$B$80,'Sch D-2'!E16)</f>
        <v>0</v>
      </c>
      <c r="H16" s="376">
        <f t="shared" si="0"/>
        <v>0</v>
      </c>
    </row>
    <row r="17" spans="1:8" ht="15" customHeight="1" x14ac:dyDescent="0.2">
      <c r="A17" s="383"/>
      <c r="B17" s="1173"/>
      <c r="C17" s="375"/>
      <c r="D17" s="384"/>
      <c r="E17" s="384"/>
      <c r="G17" s="371">
        <f>SUMIFS('Sch D'!$D$8:$D$80,'Sch D'!$A$8:$A$80,'Sch D-2'!D17,'Sch D'!$B$8:$B$80,'Sch D-2'!E17)</f>
        <v>0</v>
      </c>
      <c r="H17" s="376">
        <f t="shared" si="0"/>
        <v>0</v>
      </c>
    </row>
    <row r="18" spans="1:8" ht="15" customHeight="1" x14ac:dyDescent="0.2">
      <c r="A18" s="383"/>
      <c r="B18" s="1173"/>
      <c r="C18" s="375"/>
      <c r="D18" s="384"/>
      <c r="E18" s="384"/>
      <c r="G18" s="371">
        <f>SUMIFS('Sch D'!$D$8:$D$80,'Sch D'!$A$8:$A$80,'Sch D-2'!D18,'Sch D'!$B$8:$B$80,'Sch D-2'!E18)</f>
        <v>0</v>
      </c>
      <c r="H18" s="376">
        <f t="shared" si="0"/>
        <v>0</v>
      </c>
    </row>
    <row r="19" spans="1:8" ht="15" customHeight="1" x14ac:dyDescent="0.2">
      <c r="A19" s="383"/>
      <c r="B19" s="1173"/>
      <c r="C19" s="375"/>
      <c r="D19" s="384"/>
      <c r="E19" s="384"/>
      <c r="G19" s="371">
        <f>SUMIFS('Sch D'!$D$8:$D$80,'Sch D'!$A$8:$A$80,'Sch D-2'!D19,'Sch D'!$B$8:$B$80,'Sch D-2'!E19)</f>
        <v>0</v>
      </c>
      <c r="H19" s="376">
        <f t="shared" si="0"/>
        <v>0</v>
      </c>
    </row>
    <row r="20" spans="1:8" ht="15" customHeight="1" x14ac:dyDescent="0.2">
      <c r="A20" s="383"/>
      <c r="B20" s="1173"/>
      <c r="C20" s="375"/>
      <c r="D20" s="384"/>
      <c r="E20" s="384"/>
      <c r="G20" s="371">
        <f>SUMIFS('Sch D'!$D$8:$D$80,'Sch D'!$A$8:$A$80,'Sch D-2'!D20,'Sch D'!$B$8:$B$80,'Sch D-2'!E20)</f>
        <v>0</v>
      </c>
      <c r="H20" s="376">
        <f t="shared" si="0"/>
        <v>0</v>
      </c>
    </row>
    <row r="21" spans="1:8" ht="15" customHeight="1" x14ac:dyDescent="0.2">
      <c r="A21" s="383"/>
      <c r="B21" s="1173"/>
      <c r="C21" s="375"/>
      <c r="D21" s="384"/>
      <c r="E21" s="384"/>
      <c r="G21" s="371">
        <f>SUMIFS('Sch D'!$D$8:$D$80,'Sch D'!$A$8:$A$80,'Sch D-2'!D21,'Sch D'!$B$8:$B$80,'Sch D-2'!E21)</f>
        <v>0</v>
      </c>
      <c r="H21" s="376">
        <f t="shared" si="0"/>
        <v>0</v>
      </c>
    </row>
    <row r="22" spans="1:8" ht="15" customHeight="1" x14ac:dyDescent="0.2">
      <c r="A22" s="383"/>
      <c r="B22" s="1173"/>
      <c r="C22" s="375"/>
      <c r="D22" s="384"/>
      <c r="E22" s="384"/>
      <c r="G22" s="371">
        <f>SUMIFS('Sch D'!$D$8:$D$80,'Sch D'!$A$8:$A$80,'Sch D-2'!D22,'Sch D'!$B$8:$B$80,'Sch D-2'!E22)</f>
        <v>0</v>
      </c>
      <c r="H22" s="376">
        <f t="shared" si="0"/>
        <v>0</v>
      </c>
    </row>
    <row r="23" spans="1:8" ht="15" customHeight="1" x14ac:dyDescent="0.2">
      <c r="A23" s="383"/>
      <c r="B23" s="1173"/>
      <c r="C23" s="375"/>
      <c r="D23" s="384"/>
      <c r="E23" s="384"/>
      <c r="G23" s="371">
        <f>SUMIFS('Sch D'!$D$8:$D$80,'Sch D'!$A$8:$A$80,'Sch D-2'!D23,'Sch D'!$B$8:$B$80,'Sch D-2'!E23)</f>
        <v>0</v>
      </c>
      <c r="H23" s="376">
        <f t="shared" si="0"/>
        <v>0</v>
      </c>
    </row>
    <row r="24" spans="1:8" ht="15" customHeight="1" x14ac:dyDescent="0.2">
      <c r="A24" s="383"/>
      <c r="B24" s="1173"/>
      <c r="C24" s="375"/>
      <c r="D24" s="384"/>
      <c r="E24" s="384"/>
      <c r="G24" s="371">
        <f>SUMIFS('Sch D'!$D$8:$D$80,'Sch D'!$A$8:$A$80,'Sch D-2'!D24,'Sch D'!$B$8:$B$80,'Sch D-2'!E24)</f>
        <v>0</v>
      </c>
      <c r="H24" s="376">
        <f t="shared" si="0"/>
        <v>0</v>
      </c>
    </row>
    <row r="25" spans="1:8" ht="15" customHeight="1" x14ac:dyDescent="0.2">
      <c r="A25" s="383"/>
      <c r="B25" s="1173"/>
      <c r="C25" s="375"/>
      <c r="D25" s="384"/>
      <c r="E25" s="384"/>
      <c r="G25" s="371">
        <f>SUMIFS('Sch D'!$D$8:$D$80,'Sch D'!$A$8:$A$80,'Sch D-2'!D25,'Sch D'!$B$8:$B$80,'Sch D-2'!E25)</f>
        <v>0</v>
      </c>
      <c r="H25" s="376">
        <f t="shared" si="0"/>
        <v>0</v>
      </c>
    </row>
    <row r="26" spans="1:8" ht="15" customHeight="1" x14ac:dyDescent="0.2">
      <c r="A26" s="383"/>
      <c r="B26" s="1173"/>
      <c r="C26" s="375"/>
      <c r="D26" s="384"/>
      <c r="E26" s="384"/>
      <c r="G26" s="371">
        <f>SUMIFS('Sch D'!$D$8:$D$80,'Sch D'!$A$8:$A$80,'Sch D-2'!D26,'Sch D'!$B$8:$B$80,'Sch D-2'!E26)</f>
        <v>0</v>
      </c>
      <c r="H26" s="376">
        <f t="shared" si="0"/>
        <v>0</v>
      </c>
    </row>
    <row r="27" spans="1:8" ht="15" customHeight="1" x14ac:dyDescent="0.2">
      <c r="A27" s="383"/>
      <c r="B27" s="1173"/>
      <c r="C27" s="375"/>
      <c r="D27" s="384"/>
      <c r="E27" s="384"/>
      <c r="G27" s="371">
        <f>SUMIFS('Sch D'!$D$8:$D$80,'Sch D'!$A$8:$A$80,'Sch D-2'!D27,'Sch D'!$B$8:$B$80,'Sch D-2'!E27)</f>
        <v>0</v>
      </c>
      <c r="H27" s="376">
        <f t="shared" si="0"/>
        <v>0</v>
      </c>
    </row>
    <row r="28" spans="1:8" ht="15" customHeight="1" x14ac:dyDescent="0.2">
      <c r="A28" s="383"/>
      <c r="B28" s="1173"/>
      <c r="C28" s="375"/>
      <c r="D28" s="384"/>
      <c r="E28" s="384"/>
      <c r="G28" s="371">
        <f>SUMIFS('Sch D'!$D$8:$D$80,'Sch D'!$A$8:$A$80,'Sch D-2'!D28,'Sch D'!$B$8:$B$80,'Sch D-2'!E28)</f>
        <v>0</v>
      </c>
      <c r="H28" s="376">
        <f t="shared" si="0"/>
        <v>0</v>
      </c>
    </row>
    <row r="29" spans="1:8" ht="15" customHeight="1" x14ac:dyDescent="0.2">
      <c r="A29" s="383"/>
      <c r="B29" s="1173"/>
      <c r="C29" s="375"/>
      <c r="D29" s="384"/>
      <c r="E29" s="384"/>
      <c r="G29" s="371">
        <f>SUMIFS('Sch D'!$D$8:$D$80,'Sch D'!$A$8:$A$80,'Sch D-2'!D29,'Sch D'!$B$8:$B$80,'Sch D-2'!E29)</f>
        <v>0</v>
      </c>
      <c r="H29" s="376">
        <f t="shared" si="0"/>
        <v>0</v>
      </c>
    </row>
    <row r="30" spans="1:8" ht="15" customHeight="1" x14ac:dyDescent="0.2">
      <c r="A30" s="383"/>
      <c r="B30" s="1173"/>
      <c r="C30" s="375"/>
      <c r="D30" s="384"/>
      <c r="E30" s="384"/>
      <c r="G30" s="371">
        <f>SUMIFS('Sch D'!$D$8:$D$80,'Sch D'!$A$8:$A$80,'Sch D-2'!D30,'Sch D'!$B$8:$B$80,'Sch D-2'!E30)</f>
        <v>0</v>
      </c>
      <c r="H30" s="376">
        <f t="shared" si="0"/>
        <v>0</v>
      </c>
    </row>
    <row r="31" spans="1:8" ht="15" customHeight="1" x14ac:dyDescent="0.2">
      <c r="A31" s="383"/>
      <c r="B31" s="1173"/>
      <c r="C31" s="375"/>
      <c r="D31" s="384"/>
      <c r="E31" s="384"/>
      <c r="G31" s="371">
        <f>SUMIFS('Sch D'!$D$8:$D$80,'Sch D'!$A$8:$A$80,'Sch D-2'!D31,'Sch D'!$B$8:$B$80,'Sch D-2'!E31)</f>
        <v>0</v>
      </c>
      <c r="H31" s="376">
        <f t="shared" si="0"/>
        <v>0</v>
      </c>
    </row>
    <row r="32" spans="1:8" ht="15" customHeight="1" x14ac:dyDescent="0.2">
      <c r="A32" s="383"/>
      <c r="B32" s="1173"/>
      <c r="C32" s="375"/>
      <c r="D32" s="384"/>
      <c r="E32" s="384"/>
      <c r="G32" s="371">
        <f>SUMIFS('Sch D'!$D$8:$D$80,'Sch D'!$A$8:$A$80,'Sch D-2'!D32,'Sch D'!$B$8:$B$80,'Sch D-2'!E32)</f>
        <v>0</v>
      </c>
      <c r="H32" s="376">
        <f t="shared" si="0"/>
        <v>0</v>
      </c>
    </row>
    <row r="33" spans="1:8" ht="15" customHeight="1" x14ac:dyDescent="0.2">
      <c r="A33" s="383"/>
      <c r="B33" s="1173"/>
      <c r="C33" s="375"/>
      <c r="D33" s="384"/>
      <c r="E33" s="384"/>
      <c r="G33" s="371">
        <f>SUMIFS('Sch D'!$D$8:$D$80,'Sch D'!$A$8:$A$80,'Sch D-2'!D33,'Sch D'!$B$8:$B$80,'Sch D-2'!E33)</f>
        <v>0</v>
      </c>
      <c r="H33" s="376">
        <f t="shared" si="0"/>
        <v>0</v>
      </c>
    </row>
    <row r="34" spans="1:8" ht="15" customHeight="1" x14ac:dyDescent="0.2">
      <c r="A34" s="383"/>
      <c r="B34" s="1173"/>
      <c r="C34" s="375"/>
      <c r="D34" s="384"/>
      <c r="E34" s="384"/>
      <c r="G34" s="371">
        <f>SUMIFS('Sch D'!$D$8:$D$80,'Sch D'!$A$8:$A$80,'Sch D-2'!D34,'Sch D'!$B$8:$B$80,'Sch D-2'!E34)</f>
        <v>0</v>
      </c>
      <c r="H34" s="376">
        <f t="shared" si="0"/>
        <v>0</v>
      </c>
    </row>
    <row r="35" spans="1:8" ht="15" customHeight="1" x14ac:dyDescent="0.2">
      <c r="A35" s="383"/>
      <c r="B35" s="1173"/>
      <c r="C35" s="375"/>
      <c r="D35" s="384"/>
      <c r="E35" s="384"/>
      <c r="G35" s="371">
        <f>SUMIFS('Sch D'!$D$8:$D$80,'Sch D'!$A$8:$A$80,'Sch D-2'!D35,'Sch D'!$B$8:$B$80,'Sch D-2'!E35)</f>
        <v>0</v>
      </c>
      <c r="H35" s="376">
        <f t="shared" si="0"/>
        <v>0</v>
      </c>
    </row>
    <row r="36" spans="1:8" ht="15" customHeight="1" x14ac:dyDescent="0.2">
      <c r="A36" s="383"/>
      <c r="B36" s="1173"/>
      <c r="C36" s="375"/>
      <c r="D36" s="384"/>
      <c r="E36" s="384"/>
      <c r="G36" s="371">
        <f>SUMIFS('Sch D'!$D$8:$D$80,'Sch D'!$A$8:$A$80,'Sch D-2'!D36,'Sch D'!$B$8:$B$80,'Sch D-2'!E36)</f>
        <v>0</v>
      </c>
      <c r="H36" s="376">
        <f t="shared" si="0"/>
        <v>0</v>
      </c>
    </row>
    <row r="37" spans="1:8" ht="15" customHeight="1" x14ac:dyDescent="0.2">
      <c r="A37" s="383"/>
      <c r="B37" s="1173"/>
      <c r="C37" s="375"/>
      <c r="D37" s="384"/>
      <c r="E37" s="384"/>
      <c r="G37" s="371">
        <f>SUMIFS('Sch D'!$D$8:$D$80,'Sch D'!$A$8:$A$80,'Sch D-2'!D37,'Sch D'!$B$8:$B$80,'Sch D-2'!E37)</f>
        <v>0</v>
      </c>
      <c r="H37" s="376">
        <f t="shared" si="0"/>
        <v>0</v>
      </c>
    </row>
    <row r="38" spans="1:8" ht="15" customHeight="1" x14ac:dyDescent="0.2">
      <c r="A38" s="383"/>
      <c r="B38" s="1173"/>
      <c r="C38" s="375"/>
      <c r="D38" s="384"/>
      <c r="E38" s="384"/>
      <c r="G38" s="371">
        <f>SUMIFS('Sch D'!$D$8:$D$80,'Sch D'!$A$8:$A$80,'Sch D-2'!D38,'Sch D'!$B$8:$B$80,'Sch D-2'!E38)</f>
        <v>0</v>
      </c>
      <c r="H38" s="376">
        <f t="shared" ref="H38:H69" si="1">SUMIFS($C$6:$C$79,$D$6:$D$79,D38,$E$6:$E$79,E38)-G38</f>
        <v>0</v>
      </c>
    </row>
    <row r="39" spans="1:8" ht="15" customHeight="1" x14ac:dyDescent="0.2">
      <c r="A39" s="383"/>
      <c r="B39" s="1173"/>
      <c r="C39" s="375"/>
      <c r="D39" s="384"/>
      <c r="E39" s="384"/>
      <c r="G39" s="371">
        <f>SUMIFS('Sch D'!$D$8:$D$80,'Sch D'!$A$8:$A$80,'Sch D-2'!D39,'Sch D'!$B$8:$B$80,'Sch D-2'!E39)</f>
        <v>0</v>
      </c>
      <c r="H39" s="376">
        <f t="shared" si="1"/>
        <v>0</v>
      </c>
    </row>
    <row r="40" spans="1:8" ht="15" customHeight="1" x14ac:dyDescent="0.2">
      <c r="A40" s="383"/>
      <c r="B40" s="1173"/>
      <c r="C40" s="375"/>
      <c r="D40" s="384"/>
      <c r="E40" s="384"/>
      <c r="G40" s="371">
        <f>SUMIFS('Sch D'!$D$8:$D$80,'Sch D'!$A$8:$A$80,'Sch D-2'!D40,'Sch D'!$B$8:$B$80,'Sch D-2'!E40)</f>
        <v>0</v>
      </c>
      <c r="H40" s="376">
        <f t="shared" si="1"/>
        <v>0</v>
      </c>
    </row>
    <row r="41" spans="1:8" ht="15" customHeight="1" x14ac:dyDescent="0.2">
      <c r="A41" s="383"/>
      <c r="B41" s="1173"/>
      <c r="C41" s="375"/>
      <c r="D41" s="384"/>
      <c r="E41" s="384"/>
      <c r="G41" s="371">
        <f>SUMIFS('Sch D'!$D$8:$D$80,'Sch D'!$A$8:$A$80,'Sch D-2'!D41,'Sch D'!$B$8:$B$80,'Sch D-2'!E41)</f>
        <v>0</v>
      </c>
      <c r="H41" s="376">
        <f t="shared" si="1"/>
        <v>0</v>
      </c>
    </row>
    <row r="42" spans="1:8" ht="15" customHeight="1" x14ac:dyDescent="0.2">
      <c r="A42" s="383"/>
      <c r="B42" s="1173"/>
      <c r="C42" s="375"/>
      <c r="D42" s="384"/>
      <c r="E42" s="384"/>
      <c r="G42" s="371">
        <f>SUMIFS('Sch D'!$D$8:$D$80,'Sch D'!$A$8:$A$80,'Sch D-2'!D42,'Sch D'!$B$8:$B$80,'Sch D-2'!E42)</f>
        <v>0</v>
      </c>
      <c r="H42" s="376">
        <f t="shared" si="1"/>
        <v>0</v>
      </c>
    </row>
    <row r="43" spans="1:8" ht="15" customHeight="1" x14ac:dyDescent="0.2">
      <c r="A43" s="383"/>
      <c r="B43" s="1173"/>
      <c r="C43" s="375"/>
      <c r="D43" s="384"/>
      <c r="E43" s="384"/>
      <c r="G43" s="371">
        <f>SUMIFS('Sch D'!$D$8:$D$80,'Sch D'!$A$8:$A$80,'Sch D-2'!D43,'Sch D'!$B$8:$B$80,'Sch D-2'!E43)</f>
        <v>0</v>
      </c>
      <c r="H43" s="376">
        <f t="shared" si="1"/>
        <v>0</v>
      </c>
    </row>
    <row r="44" spans="1:8" ht="15" customHeight="1" x14ac:dyDescent="0.2">
      <c r="A44" s="383"/>
      <c r="B44" s="1173"/>
      <c r="C44" s="375"/>
      <c r="D44" s="384"/>
      <c r="E44" s="384"/>
      <c r="G44" s="371">
        <f>SUMIFS('Sch D'!$D$8:$D$80,'Sch D'!$A$8:$A$80,'Sch D-2'!D44,'Sch D'!$B$8:$B$80,'Sch D-2'!E44)</f>
        <v>0</v>
      </c>
      <c r="H44" s="376">
        <f t="shared" si="1"/>
        <v>0</v>
      </c>
    </row>
    <row r="45" spans="1:8" ht="15" customHeight="1" x14ac:dyDescent="0.2">
      <c r="A45" s="383"/>
      <c r="B45" s="1173"/>
      <c r="C45" s="375"/>
      <c r="D45" s="384"/>
      <c r="E45" s="384"/>
      <c r="G45" s="371">
        <f>SUMIFS('Sch D'!$D$8:$D$80,'Sch D'!$A$8:$A$80,'Sch D-2'!D45,'Sch D'!$B$8:$B$80,'Sch D-2'!E45)</f>
        <v>0</v>
      </c>
      <c r="H45" s="376">
        <f t="shared" si="1"/>
        <v>0</v>
      </c>
    </row>
    <row r="46" spans="1:8" ht="15" customHeight="1" x14ac:dyDescent="0.2">
      <c r="A46" s="383"/>
      <c r="B46" s="1173"/>
      <c r="C46" s="375"/>
      <c r="D46" s="384"/>
      <c r="E46" s="384"/>
      <c r="G46" s="371">
        <f>SUMIFS('Sch D'!$D$8:$D$80,'Sch D'!$A$8:$A$80,'Sch D-2'!D46,'Sch D'!$B$8:$B$80,'Sch D-2'!E46)</f>
        <v>0</v>
      </c>
      <c r="H46" s="376">
        <f t="shared" si="1"/>
        <v>0</v>
      </c>
    </row>
    <row r="47" spans="1:8" ht="15" customHeight="1" x14ac:dyDescent="0.2">
      <c r="A47" s="383"/>
      <c r="B47" s="1173"/>
      <c r="C47" s="375"/>
      <c r="D47" s="384"/>
      <c r="E47" s="384"/>
      <c r="G47" s="371">
        <f>SUMIFS('Sch D'!$D$8:$D$80,'Sch D'!$A$8:$A$80,'Sch D-2'!D47,'Sch D'!$B$8:$B$80,'Sch D-2'!E47)</f>
        <v>0</v>
      </c>
      <c r="H47" s="376">
        <f t="shared" si="1"/>
        <v>0</v>
      </c>
    </row>
    <row r="48" spans="1:8" ht="15" customHeight="1" x14ac:dyDescent="0.2">
      <c r="A48" s="383"/>
      <c r="B48" s="1173"/>
      <c r="C48" s="375"/>
      <c r="D48" s="384"/>
      <c r="E48" s="384"/>
      <c r="G48" s="371">
        <f>SUMIFS('Sch D'!$D$8:$D$80,'Sch D'!$A$8:$A$80,'Sch D-2'!D48,'Sch D'!$B$8:$B$80,'Sch D-2'!E48)</f>
        <v>0</v>
      </c>
      <c r="H48" s="376">
        <f t="shared" si="1"/>
        <v>0</v>
      </c>
    </row>
    <row r="49" spans="1:8" ht="15" customHeight="1" x14ac:dyDescent="0.2">
      <c r="A49" s="383"/>
      <c r="B49" s="1173"/>
      <c r="C49" s="375"/>
      <c r="D49" s="384"/>
      <c r="E49" s="384"/>
      <c r="G49" s="371">
        <f>SUMIFS('Sch D'!$D$8:$D$80,'Sch D'!$A$8:$A$80,'Sch D-2'!D49,'Sch D'!$B$8:$B$80,'Sch D-2'!E49)</f>
        <v>0</v>
      </c>
      <c r="H49" s="376">
        <f t="shared" si="1"/>
        <v>0</v>
      </c>
    </row>
    <row r="50" spans="1:8" ht="15" customHeight="1" x14ac:dyDescent="0.2">
      <c r="A50" s="383"/>
      <c r="B50" s="1173"/>
      <c r="C50" s="375"/>
      <c r="D50" s="384"/>
      <c r="E50" s="384"/>
      <c r="G50" s="371">
        <f>SUMIFS('Sch D'!$D$8:$D$80,'Sch D'!$A$8:$A$80,'Sch D-2'!D50,'Sch D'!$B$8:$B$80,'Sch D-2'!E50)</f>
        <v>0</v>
      </c>
      <c r="H50" s="376">
        <f t="shared" si="1"/>
        <v>0</v>
      </c>
    </row>
    <row r="51" spans="1:8" ht="15" customHeight="1" x14ac:dyDescent="0.2">
      <c r="A51" s="383"/>
      <c r="B51" s="1173"/>
      <c r="C51" s="375"/>
      <c r="D51" s="384"/>
      <c r="E51" s="384"/>
      <c r="G51" s="371">
        <f>SUMIFS('Sch D'!$D$8:$D$80,'Sch D'!$A$8:$A$80,'Sch D-2'!D51,'Sch D'!$B$8:$B$80,'Sch D-2'!E51)</f>
        <v>0</v>
      </c>
      <c r="H51" s="376">
        <f t="shared" si="1"/>
        <v>0</v>
      </c>
    </row>
    <row r="52" spans="1:8" ht="15" customHeight="1" x14ac:dyDescent="0.2">
      <c r="A52" s="383"/>
      <c r="B52" s="1173"/>
      <c r="C52" s="375"/>
      <c r="D52" s="384"/>
      <c r="E52" s="384"/>
      <c r="G52" s="371">
        <f>SUMIFS('Sch D'!$D$8:$D$80,'Sch D'!$A$8:$A$80,'Sch D-2'!D52,'Sch D'!$B$8:$B$80,'Sch D-2'!E52)</f>
        <v>0</v>
      </c>
      <c r="H52" s="376">
        <f t="shared" si="1"/>
        <v>0</v>
      </c>
    </row>
    <row r="53" spans="1:8" ht="15" customHeight="1" x14ac:dyDescent="0.2">
      <c r="A53" s="383"/>
      <c r="B53" s="1173"/>
      <c r="C53" s="375"/>
      <c r="D53" s="384"/>
      <c r="E53" s="384"/>
      <c r="G53" s="371">
        <f>SUMIFS('Sch D'!$D$8:$D$80,'Sch D'!$A$8:$A$80,'Sch D-2'!D53,'Sch D'!$B$8:$B$80,'Sch D-2'!E53)</f>
        <v>0</v>
      </c>
      <c r="H53" s="376">
        <f t="shared" si="1"/>
        <v>0</v>
      </c>
    </row>
    <row r="54" spans="1:8" ht="15" customHeight="1" x14ac:dyDescent="0.2">
      <c r="A54" s="383"/>
      <c r="B54" s="1173"/>
      <c r="C54" s="375"/>
      <c r="D54" s="384"/>
      <c r="E54" s="384"/>
      <c r="G54" s="371">
        <f>SUMIFS('Sch D'!$D$8:$D$80,'Sch D'!$A$8:$A$80,'Sch D-2'!D54,'Sch D'!$B$8:$B$80,'Sch D-2'!E54)</f>
        <v>0</v>
      </c>
      <c r="H54" s="376">
        <f t="shared" si="1"/>
        <v>0</v>
      </c>
    </row>
    <row r="55" spans="1:8" ht="15" customHeight="1" x14ac:dyDescent="0.2">
      <c r="A55" s="383"/>
      <c r="B55" s="1173"/>
      <c r="C55" s="375"/>
      <c r="D55" s="384"/>
      <c r="E55" s="384"/>
      <c r="G55" s="371">
        <f>SUMIFS('Sch D'!$D$8:$D$80,'Sch D'!$A$8:$A$80,'Sch D-2'!D55,'Sch D'!$B$8:$B$80,'Sch D-2'!E55)</f>
        <v>0</v>
      </c>
      <c r="H55" s="376">
        <f t="shared" si="1"/>
        <v>0</v>
      </c>
    </row>
    <row r="56" spans="1:8" ht="15" customHeight="1" x14ac:dyDescent="0.2">
      <c r="A56" s="383"/>
      <c r="B56" s="1173"/>
      <c r="C56" s="375"/>
      <c r="D56" s="384"/>
      <c r="E56" s="384"/>
      <c r="G56" s="371">
        <f>SUMIFS('Sch D'!$D$8:$D$80,'Sch D'!$A$8:$A$80,'Sch D-2'!D56,'Sch D'!$B$8:$B$80,'Sch D-2'!E56)</f>
        <v>0</v>
      </c>
      <c r="H56" s="376">
        <f t="shared" si="1"/>
        <v>0</v>
      </c>
    </row>
    <row r="57" spans="1:8" ht="15" customHeight="1" x14ac:dyDescent="0.2">
      <c r="A57" s="383"/>
      <c r="B57" s="1173"/>
      <c r="C57" s="375"/>
      <c r="D57" s="384"/>
      <c r="E57" s="384"/>
      <c r="G57" s="371">
        <f>SUMIFS('Sch D'!$D$8:$D$80,'Sch D'!$A$8:$A$80,'Sch D-2'!D57,'Sch D'!$B$8:$B$80,'Sch D-2'!E57)</f>
        <v>0</v>
      </c>
      <c r="H57" s="376">
        <f t="shared" si="1"/>
        <v>0</v>
      </c>
    </row>
    <row r="58" spans="1:8" ht="15" customHeight="1" x14ac:dyDescent="0.2">
      <c r="A58" s="383"/>
      <c r="B58" s="1173"/>
      <c r="C58" s="375"/>
      <c r="D58" s="384"/>
      <c r="E58" s="384"/>
      <c r="G58" s="371">
        <f>SUMIFS('Sch D'!$D$8:$D$80,'Sch D'!$A$8:$A$80,'Sch D-2'!D58,'Sch D'!$B$8:$B$80,'Sch D-2'!E58)</f>
        <v>0</v>
      </c>
      <c r="H58" s="376">
        <f t="shared" si="1"/>
        <v>0</v>
      </c>
    </row>
    <row r="59" spans="1:8" ht="15" customHeight="1" x14ac:dyDescent="0.2">
      <c r="A59" s="383"/>
      <c r="B59" s="1173"/>
      <c r="C59" s="375"/>
      <c r="D59" s="384"/>
      <c r="E59" s="384"/>
      <c r="G59" s="371">
        <f>SUMIFS('Sch D'!$D$8:$D$80,'Sch D'!$A$8:$A$80,'Sch D-2'!D59,'Sch D'!$B$8:$B$80,'Sch D-2'!E59)</f>
        <v>0</v>
      </c>
      <c r="H59" s="376">
        <f t="shared" si="1"/>
        <v>0</v>
      </c>
    </row>
    <row r="60" spans="1:8" ht="15" customHeight="1" x14ac:dyDescent="0.2">
      <c r="A60" s="383"/>
      <c r="B60" s="1173"/>
      <c r="C60" s="375"/>
      <c r="D60" s="384"/>
      <c r="E60" s="384"/>
      <c r="G60" s="371">
        <f>SUMIFS('Sch D'!$D$8:$D$80,'Sch D'!$A$8:$A$80,'Sch D-2'!D60,'Sch D'!$B$8:$B$80,'Sch D-2'!E60)</f>
        <v>0</v>
      </c>
      <c r="H60" s="376">
        <f t="shared" si="1"/>
        <v>0</v>
      </c>
    </row>
    <row r="61" spans="1:8" ht="15" customHeight="1" x14ac:dyDescent="0.2">
      <c r="A61" s="383"/>
      <c r="B61" s="1173"/>
      <c r="C61" s="375"/>
      <c r="D61" s="384"/>
      <c r="E61" s="384"/>
      <c r="G61" s="371">
        <f>SUMIFS('Sch D'!$D$8:$D$80,'Sch D'!$A$8:$A$80,'Sch D-2'!D61,'Sch D'!$B$8:$B$80,'Sch D-2'!E61)</f>
        <v>0</v>
      </c>
      <c r="H61" s="376">
        <f t="shared" si="1"/>
        <v>0</v>
      </c>
    </row>
    <row r="62" spans="1:8" ht="15" customHeight="1" x14ac:dyDescent="0.2">
      <c r="A62" s="383"/>
      <c r="B62" s="1173"/>
      <c r="C62" s="375"/>
      <c r="D62" s="384"/>
      <c r="E62" s="384"/>
      <c r="G62" s="371">
        <f>SUMIFS('Sch D'!$D$8:$D$80,'Sch D'!$A$8:$A$80,'Sch D-2'!D62,'Sch D'!$B$8:$B$80,'Sch D-2'!E62)</f>
        <v>0</v>
      </c>
      <c r="H62" s="376">
        <f t="shared" si="1"/>
        <v>0</v>
      </c>
    </row>
    <row r="63" spans="1:8" ht="15" customHeight="1" x14ac:dyDescent="0.2">
      <c r="A63" s="383"/>
      <c r="B63" s="1173"/>
      <c r="C63" s="375"/>
      <c r="D63" s="384"/>
      <c r="E63" s="384"/>
      <c r="G63" s="371">
        <f>SUMIFS('Sch D'!$D$8:$D$80,'Sch D'!$A$8:$A$80,'Sch D-2'!D63,'Sch D'!$B$8:$B$80,'Sch D-2'!E63)</f>
        <v>0</v>
      </c>
      <c r="H63" s="376">
        <f t="shared" si="1"/>
        <v>0</v>
      </c>
    </row>
    <row r="64" spans="1:8" ht="15" customHeight="1" x14ac:dyDescent="0.2">
      <c r="A64" s="383"/>
      <c r="B64" s="1173"/>
      <c r="C64" s="375"/>
      <c r="D64" s="384"/>
      <c r="E64" s="384"/>
      <c r="G64" s="371">
        <f>SUMIFS('Sch D'!$D$8:$D$80,'Sch D'!$A$8:$A$80,'Sch D-2'!D64,'Sch D'!$B$8:$B$80,'Sch D-2'!E64)</f>
        <v>0</v>
      </c>
      <c r="H64" s="376">
        <f t="shared" si="1"/>
        <v>0</v>
      </c>
    </row>
    <row r="65" spans="1:8" ht="15" customHeight="1" x14ac:dyDescent="0.2">
      <c r="A65" s="383"/>
      <c r="B65" s="1173"/>
      <c r="C65" s="375"/>
      <c r="D65" s="384"/>
      <c r="E65" s="384"/>
      <c r="G65" s="371">
        <f>SUMIFS('Sch D'!$D$8:$D$80,'Sch D'!$A$8:$A$80,'Sch D-2'!D65,'Sch D'!$B$8:$B$80,'Sch D-2'!E65)</f>
        <v>0</v>
      </c>
      <c r="H65" s="376">
        <f t="shared" si="1"/>
        <v>0</v>
      </c>
    </row>
    <row r="66" spans="1:8" ht="15" customHeight="1" x14ac:dyDescent="0.2">
      <c r="A66" s="383"/>
      <c r="B66" s="1173"/>
      <c r="C66" s="375"/>
      <c r="D66" s="384"/>
      <c r="E66" s="384"/>
      <c r="G66" s="371">
        <f>SUMIFS('Sch D'!$D$8:$D$80,'Sch D'!$A$8:$A$80,'Sch D-2'!D66,'Sch D'!$B$8:$B$80,'Sch D-2'!E66)</f>
        <v>0</v>
      </c>
      <c r="H66" s="376">
        <f t="shared" si="1"/>
        <v>0</v>
      </c>
    </row>
    <row r="67" spans="1:8" ht="15" customHeight="1" x14ac:dyDescent="0.2">
      <c r="A67" s="383"/>
      <c r="B67" s="1173"/>
      <c r="C67" s="375"/>
      <c r="D67" s="384"/>
      <c r="E67" s="384"/>
      <c r="G67" s="371">
        <f>SUMIFS('Sch D'!$D$8:$D$80,'Sch D'!$A$8:$A$80,'Sch D-2'!D67,'Sch D'!$B$8:$B$80,'Sch D-2'!E67)</f>
        <v>0</v>
      </c>
      <c r="H67" s="376">
        <f t="shared" si="1"/>
        <v>0</v>
      </c>
    </row>
    <row r="68" spans="1:8" ht="15" customHeight="1" x14ac:dyDescent="0.2">
      <c r="A68" s="383"/>
      <c r="B68" s="1173"/>
      <c r="C68" s="375"/>
      <c r="D68" s="384"/>
      <c r="E68" s="384"/>
      <c r="G68" s="371">
        <f>SUMIFS('Sch D'!$D$8:$D$80,'Sch D'!$A$8:$A$80,'Sch D-2'!D68,'Sch D'!$B$8:$B$80,'Sch D-2'!E68)</f>
        <v>0</v>
      </c>
      <c r="H68" s="376">
        <f t="shared" si="1"/>
        <v>0</v>
      </c>
    </row>
    <row r="69" spans="1:8" ht="15" customHeight="1" x14ac:dyDescent="0.2">
      <c r="A69" s="383"/>
      <c r="B69" s="1173"/>
      <c r="C69" s="375"/>
      <c r="D69" s="384"/>
      <c r="E69" s="384"/>
      <c r="G69" s="371">
        <f>SUMIFS('Sch D'!$D$8:$D$80,'Sch D'!$A$8:$A$80,'Sch D-2'!D69,'Sch D'!$B$8:$B$80,'Sch D-2'!E69)</f>
        <v>0</v>
      </c>
      <c r="H69" s="376">
        <f t="shared" si="1"/>
        <v>0</v>
      </c>
    </row>
    <row r="70" spans="1:8" ht="15" customHeight="1" x14ac:dyDescent="0.2">
      <c r="A70" s="383"/>
      <c r="B70" s="1173"/>
      <c r="C70" s="375"/>
      <c r="D70" s="384"/>
      <c r="E70" s="384"/>
      <c r="G70" s="371">
        <f>SUMIFS('Sch D'!$D$8:$D$80,'Sch D'!$A$8:$A$80,'Sch D-2'!D70,'Sch D'!$B$8:$B$80,'Sch D-2'!E70)</f>
        <v>0</v>
      </c>
      <c r="H70" s="376">
        <f t="shared" ref="H70:H79" si="2">SUMIFS($C$6:$C$79,$D$6:$D$79,D70,$E$6:$E$79,E70)-G70</f>
        <v>0</v>
      </c>
    </row>
    <row r="71" spans="1:8" ht="15" customHeight="1" x14ac:dyDescent="0.2">
      <c r="A71" s="383"/>
      <c r="B71" s="1173"/>
      <c r="C71" s="375"/>
      <c r="D71" s="384"/>
      <c r="E71" s="384"/>
      <c r="G71" s="371">
        <f>SUMIFS('Sch D'!$D$8:$D$80,'Sch D'!$A$8:$A$80,'Sch D-2'!D71,'Sch D'!$B$8:$B$80,'Sch D-2'!E71)</f>
        <v>0</v>
      </c>
      <c r="H71" s="376">
        <f t="shared" si="2"/>
        <v>0</v>
      </c>
    </row>
    <row r="72" spans="1:8" ht="15" customHeight="1" x14ac:dyDescent="0.2">
      <c r="A72" s="383"/>
      <c r="B72" s="1173"/>
      <c r="C72" s="375"/>
      <c r="D72" s="384"/>
      <c r="E72" s="384"/>
      <c r="G72" s="371">
        <f>SUMIFS('Sch D'!$D$8:$D$80,'Sch D'!$A$8:$A$80,'Sch D-2'!D72,'Sch D'!$B$8:$B$80,'Sch D-2'!E72)</f>
        <v>0</v>
      </c>
      <c r="H72" s="376">
        <f t="shared" si="2"/>
        <v>0</v>
      </c>
    </row>
    <row r="73" spans="1:8" ht="15" customHeight="1" x14ac:dyDescent="0.2">
      <c r="A73" s="383"/>
      <c r="B73" s="1173"/>
      <c r="C73" s="375"/>
      <c r="D73" s="384"/>
      <c r="E73" s="384"/>
      <c r="G73" s="371">
        <f>SUMIFS('Sch D'!$D$8:$D$80,'Sch D'!$A$8:$A$80,'Sch D-2'!D73,'Sch D'!$B$8:$B$80,'Sch D-2'!E73)</f>
        <v>0</v>
      </c>
      <c r="H73" s="376">
        <f t="shared" si="2"/>
        <v>0</v>
      </c>
    </row>
    <row r="74" spans="1:8" ht="15" customHeight="1" x14ac:dyDescent="0.2">
      <c r="A74" s="383"/>
      <c r="B74" s="1173"/>
      <c r="C74" s="375"/>
      <c r="D74" s="384"/>
      <c r="E74" s="384"/>
      <c r="G74" s="371">
        <f>SUMIFS('Sch D'!$D$8:$D$80,'Sch D'!$A$8:$A$80,'Sch D-2'!D74,'Sch D'!$B$8:$B$80,'Sch D-2'!E74)</f>
        <v>0</v>
      </c>
      <c r="H74" s="376">
        <f t="shared" si="2"/>
        <v>0</v>
      </c>
    </row>
    <row r="75" spans="1:8" ht="15" customHeight="1" x14ac:dyDescent="0.2">
      <c r="A75" s="383"/>
      <c r="B75" s="1173"/>
      <c r="C75" s="375"/>
      <c r="D75" s="384"/>
      <c r="E75" s="384"/>
      <c r="G75" s="371">
        <f>SUMIFS('Sch D'!$D$8:$D$80,'Sch D'!$A$8:$A$80,'Sch D-2'!D75,'Sch D'!$B$8:$B$80,'Sch D-2'!E75)</f>
        <v>0</v>
      </c>
      <c r="H75" s="376">
        <f t="shared" si="2"/>
        <v>0</v>
      </c>
    </row>
    <row r="76" spans="1:8" ht="15" customHeight="1" x14ac:dyDescent="0.2">
      <c r="A76" s="383"/>
      <c r="B76" s="1173"/>
      <c r="C76" s="375"/>
      <c r="D76" s="384"/>
      <c r="E76" s="384"/>
      <c r="G76" s="371">
        <f>SUMIFS('Sch D'!$D$8:$D$80,'Sch D'!$A$8:$A$80,'Sch D-2'!D76,'Sch D'!$B$8:$B$80,'Sch D-2'!E76)</f>
        <v>0</v>
      </c>
      <c r="H76" s="376">
        <f t="shared" si="2"/>
        <v>0</v>
      </c>
    </row>
    <row r="77" spans="1:8" ht="15" customHeight="1" x14ac:dyDescent="0.2">
      <c r="A77" s="383"/>
      <c r="B77" s="1173"/>
      <c r="C77" s="375"/>
      <c r="D77" s="384"/>
      <c r="E77" s="384"/>
      <c r="G77" s="371">
        <f>SUMIFS('Sch D'!$D$8:$D$80,'Sch D'!$A$8:$A$80,'Sch D-2'!D77,'Sch D'!$B$8:$B$80,'Sch D-2'!E77)</f>
        <v>0</v>
      </c>
      <c r="H77" s="376">
        <f t="shared" si="2"/>
        <v>0</v>
      </c>
    </row>
    <row r="78" spans="1:8" ht="15" customHeight="1" x14ac:dyDescent="0.2">
      <c r="A78" s="383"/>
      <c r="B78" s="1173"/>
      <c r="C78" s="375"/>
      <c r="D78" s="384"/>
      <c r="E78" s="384"/>
      <c r="G78" s="371">
        <f>SUMIFS('Sch D'!$D$8:$D$80,'Sch D'!$A$8:$A$80,'Sch D-2'!D78,'Sch D'!$B$8:$B$80,'Sch D-2'!E78)</f>
        <v>0</v>
      </c>
      <c r="H78" s="376">
        <f t="shared" si="2"/>
        <v>0</v>
      </c>
    </row>
    <row r="79" spans="1:8" ht="15" customHeight="1" x14ac:dyDescent="0.2">
      <c r="A79" s="383"/>
      <c r="B79" s="1173"/>
      <c r="C79" s="375"/>
      <c r="D79" s="384"/>
      <c r="E79" s="384"/>
      <c r="G79" s="371">
        <f>SUMIFS('Sch D'!$D$8:$D$80,'Sch D'!$A$8:$A$80,'Sch D-2'!D79,'Sch D'!$B$8:$B$80,'Sch D-2'!E79)</f>
        <v>0</v>
      </c>
      <c r="H79" s="376">
        <f t="shared" si="2"/>
        <v>0</v>
      </c>
    </row>
    <row r="80" spans="1:8" ht="15" customHeight="1" x14ac:dyDescent="0.2">
      <c r="A80" s="385"/>
      <c r="B80" s="386"/>
      <c r="C80" s="387"/>
      <c r="D80" s="388"/>
      <c r="E80" s="389"/>
      <c r="G80" s="390"/>
      <c r="H80" s="376"/>
    </row>
    <row r="81" spans="2:3" ht="15" customHeight="1" thickBot="1" x14ac:dyDescent="0.25">
      <c r="B81" s="131" t="s">
        <v>471</v>
      </c>
      <c r="C81" s="236">
        <f>SUM(C6:C79)</f>
        <v>0</v>
      </c>
    </row>
    <row r="82" spans="2:3" ht="15.75" thickTop="1" x14ac:dyDescent="0.2">
      <c r="C82" s="178" t="str">
        <f>IF(C81=0,"OK","S/B 0")</f>
        <v>OK</v>
      </c>
    </row>
  </sheetData>
  <sheetProtection algorithmName="SHA-512" hashValue="bkRM799PMPQhpg/95k1w5a1vdozg0lFlBIrKBjiYgLwoWXgXjO4MxuR2Vh6FKZt4hRniOMLkuuMMdSYIJoAI+w==" saltValue="lNlCzIcLUMk3YvY79BZxnQ==" spinCount="100000" sheet="1" objects="1" scenarios="1"/>
  <conditionalFormatting sqref="G6:G80">
    <cfRule type="expression" dxfId="0" priority="1">
      <formula>H6&lt;&gt;0</formula>
    </cfRule>
  </conditionalFormatting>
  <printOptions horizontalCentered="1"/>
  <pageMargins left="0.5" right="0.5" top="1" bottom="0.75" header="0.5" footer="0.25"/>
  <pageSetup scale="77"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F79CCDAB-FC41-4491-B959-1E4BF9E6F599}">
          <x14:formula1>
            <xm:f>'Input List'!$A$3:$A$23</xm:f>
          </x14:formula1>
          <xm:sqref>D6:D79</xm:sqref>
        </x14:dataValidation>
        <x14:dataValidation type="list" allowBlank="1" showInputMessage="1" showErrorMessage="1" xr:uid="{346A3F54-5AA6-4881-B794-50D1A9644924}">
          <x14:formula1>
            <xm:f>'Input List'!$B$3:$B$16</xm:f>
          </x14:formula1>
          <xm:sqref>E6:E79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7CF04-0CC6-4B25-8B1A-F508C8EF9111}">
  <sheetPr>
    <pageSetUpPr fitToPage="1"/>
  </sheetPr>
  <dimension ref="A1:G27"/>
  <sheetViews>
    <sheetView zoomScaleNormal="100" workbookViewId="0"/>
  </sheetViews>
  <sheetFormatPr defaultColWidth="11" defaultRowHeight="15" x14ac:dyDescent="0.2"/>
  <cols>
    <col min="1" max="1" width="50.75" style="11" customWidth="1"/>
    <col min="2" max="7" width="20.75" style="11" customWidth="1"/>
    <col min="8" max="16384" width="11" style="11"/>
  </cols>
  <sheetData>
    <row r="1" spans="1:7" ht="15" customHeight="1" x14ac:dyDescent="0.25">
      <c r="A1" s="1" t="str">
        <f>CONCATENATE("Schedule ",Cklist!$A34," - ",Cklist!$B34)</f>
        <v>Schedule D-5 - Top Management Compensation</v>
      </c>
      <c r="F1" s="1129" t="s">
        <v>2</v>
      </c>
      <c r="G1" s="1130"/>
    </row>
    <row r="2" spans="1:7" s="32" customFormat="1" ht="15" customHeight="1" x14ac:dyDescent="0.2">
      <c r="A2" s="4" t="str">
        <f>'Sch A'!$A$2</f>
        <v>SFN 137 (Rev. 04-24)</v>
      </c>
      <c r="B2" s="876"/>
      <c r="C2" s="876"/>
      <c r="D2" s="876"/>
      <c r="E2" s="876"/>
      <c r="F2" s="1131" t="s">
        <v>3</v>
      </c>
      <c r="G2" s="1186">
        <f>'Sch A'!$C$2</f>
        <v>45108</v>
      </c>
    </row>
    <row r="3" spans="1:7" s="32" customFormat="1" ht="15" customHeight="1" x14ac:dyDescent="0.2">
      <c r="A3" s="1447">
        <f>'Sch A'!$A$5</f>
        <v>0</v>
      </c>
      <c r="B3" s="1135"/>
      <c r="C3" s="1135"/>
      <c r="D3" s="1135"/>
      <c r="E3" s="1135"/>
      <c r="F3" s="1133" t="s">
        <v>4</v>
      </c>
      <c r="G3" s="1134">
        <f>'Sch A'!$C$3</f>
        <v>45473</v>
      </c>
    </row>
    <row r="4" spans="1:7" ht="15" customHeight="1" x14ac:dyDescent="0.2">
      <c r="A4" s="14"/>
      <c r="B4" s="1092">
        <v>1</v>
      </c>
      <c r="C4" s="1092">
        <v>2</v>
      </c>
      <c r="D4" s="1092">
        <v>3</v>
      </c>
      <c r="E4" s="1092">
        <v>4</v>
      </c>
      <c r="F4" s="1092">
        <v>5</v>
      </c>
      <c r="G4" s="1092">
        <v>6</v>
      </c>
    </row>
    <row r="5" spans="1:7" ht="15" customHeight="1" x14ac:dyDescent="0.2">
      <c r="A5" s="391" t="s">
        <v>907</v>
      </c>
      <c r="B5" s="392"/>
      <c r="C5" s="392"/>
      <c r="D5" s="392"/>
      <c r="E5" s="392"/>
      <c r="F5" s="392"/>
      <c r="G5" s="392"/>
    </row>
    <row r="6" spans="1:7" ht="15" customHeight="1" x14ac:dyDescent="0.2">
      <c r="A6" s="391" t="s">
        <v>908</v>
      </c>
      <c r="B6" s="392"/>
      <c r="C6" s="392"/>
      <c r="D6" s="392"/>
      <c r="E6" s="392"/>
      <c r="F6" s="392"/>
      <c r="G6" s="392"/>
    </row>
    <row r="7" spans="1:7" ht="15" customHeight="1" x14ac:dyDescent="0.2">
      <c r="A7" s="1020" t="s">
        <v>909</v>
      </c>
      <c r="B7" s="393"/>
      <c r="C7" s="393"/>
      <c r="D7" s="393"/>
      <c r="E7" s="393"/>
      <c r="F7" s="393"/>
      <c r="G7" s="393"/>
    </row>
    <row r="8" spans="1:7" ht="15" customHeight="1" x14ac:dyDescent="0.2">
      <c r="A8" s="1019" t="s">
        <v>910</v>
      </c>
      <c r="B8" s="394"/>
      <c r="C8" s="394"/>
      <c r="D8" s="394"/>
      <c r="E8" s="394"/>
      <c r="F8" s="394"/>
      <c r="G8" s="394"/>
    </row>
    <row r="9" spans="1:7" ht="15" customHeight="1" x14ac:dyDescent="0.2">
      <c r="A9" s="1019" t="s">
        <v>911</v>
      </c>
      <c r="B9" s="394"/>
      <c r="C9" s="394"/>
      <c r="D9" s="394"/>
      <c r="E9" s="394"/>
      <c r="F9" s="394"/>
      <c r="G9" s="394"/>
    </row>
    <row r="10" spans="1:7" ht="15" customHeight="1" x14ac:dyDescent="0.2">
      <c r="A10" s="1091" t="s">
        <v>1661</v>
      </c>
      <c r="B10" s="395"/>
      <c r="C10" s="395"/>
      <c r="D10" s="395"/>
      <c r="E10" s="395"/>
      <c r="F10" s="395"/>
      <c r="G10" s="395"/>
    </row>
    <row r="11" spans="1:7" ht="30" customHeight="1" x14ac:dyDescent="0.2">
      <c r="A11" s="1090" t="s">
        <v>1660</v>
      </c>
      <c r="B11" s="396"/>
      <c r="C11" s="396"/>
      <c r="D11" s="396"/>
      <c r="E11" s="396"/>
      <c r="F11" s="396"/>
      <c r="G11" s="396"/>
    </row>
    <row r="12" spans="1:7" ht="15" customHeight="1" x14ac:dyDescent="0.2">
      <c r="A12" s="1091" t="s">
        <v>1659</v>
      </c>
      <c r="B12" s="118"/>
      <c r="C12" s="118"/>
      <c r="D12" s="118"/>
      <c r="E12" s="118"/>
      <c r="F12" s="118"/>
      <c r="G12" s="118"/>
    </row>
    <row r="13" spans="1:7" ht="15" customHeight="1" x14ac:dyDescent="0.2">
      <c r="A13" s="1091" t="s">
        <v>1658</v>
      </c>
      <c r="B13" s="118"/>
      <c r="C13" s="118"/>
      <c r="D13" s="118"/>
      <c r="E13" s="118"/>
      <c r="F13" s="118"/>
      <c r="G13" s="118"/>
    </row>
    <row r="14" spans="1:7" ht="15" customHeight="1" x14ac:dyDescent="0.2">
      <c r="A14" s="1090" t="s">
        <v>1657</v>
      </c>
      <c r="B14" s="118"/>
      <c r="C14" s="118"/>
      <c r="D14" s="118"/>
      <c r="E14" s="118"/>
      <c r="F14" s="118"/>
      <c r="G14" s="118"/>
    </row>
    <row r="15" spans="1:7" ht="30" x14ac:dyDescent="0.2">
      <c r="A15" s="1090" t="s">
        <v>1656</v>
      </c>
      <c r="B15" s="118"/>
      <c r="C15" s="118"/>
      <c r="D15" s="118"/>
      <c r="E15" s="118"/>
      <c r="F15" s="118"/>
      <c r="G15" s="118"/>
    </row>
    <row r="16" spans="1:7" ht="15" customHeight="1" x14ac:dyDescent="0.2">
      <c r="A16" s="1091" t="s">
        <v>1655</v>
      </c>
      <c r="B16" s="118"/>
      <c r="C16" s="118"/>
      <c r="D16" s="118"/>
      <c r="E16" s="118"/>
      <c r="F16" s="118"/>
      <c r="G16" s="118"/>
    </row>
    <row r="17" spans="1:7" ht="15" customHeight="1" x14ac:dyDescent="0.2">
      <c r="A17" s="1091" t="s">
        <v>1654</v>
      </c>
      <c r="B17" s="118"/>
      <c r="C17" s="118"/>
      <c r="D17" s="118"/>
      <c r="E17" s="118"/>
      <c r="F17" s="118"/>
      <c r="G17" s="118"/>
    </row>
    <row r="18" spans="1:7" ht="15" customHeight="1" x14ac:dyDescent="0.2">
      <c r="A18" s="1091" t="s">
        <v>1653</v>
      </c>
      <c r="B18" s="118"/>
      <c r="C18" s="214"/>
      <c r="D18" s="214"/>
      <c r="E18" s="214"/>
      <c r="F18" s="214"/>
      <c r="G18" s="214"/>
    </row>
    <row r="19" spans="1:7" ht="15" customHeight="1" x14ac:dyDescent="0.2">
      <c r="A19" s="1021"/>
      <c r="B19" s="397"/>
      <c r="C19" s="397"/>
      <c r="D19" s="397"/>
      <c r="E19" s="397"/>
      <c r="F19" s="397"/>
      <c r="G19" s="397"/>
    </row>
    <row r="20" spans="1:7" ht="15" customHeight="1" x14ac:dyDescent="0.2">
      <c r="A20" s="1091" t="s">
        <v>1652</v>
      </c>
      <c r="B20" s="119">
        <f t="shared" ref="B20:G20" si="0">SUM(B10:B18)</f>
        <v>0</v>
      </c>
      <c r="C20" s="119">
        <f t="shared" si="0"/>
        <v>0</v>
      </c>
      <c r="D20" s="119">
        <f t="shared" si="0"/>
        <v>0</v>
      </c>
      <c r="E20" s="119">
        <f t="shared" si="0"/>
        <v>0</v>
      </c>
      <c r="F20" s="119">
        <f t="shared" si="0"/>
        <v>0</v>
      </c>
      <c r="G20" s="119">
        <f t="shared" si="0"/>
        <v>0</v>
      </c>
    </row>
    <row r="21" spans="1:7" ht="30" x14ac:dyDescent="0.2">
      <c r="A21" s="1090" t="s">
        <v>1651</v>
      </c>
      <c r="B21" s="397"/>
      <c r="C21" s="397"/>
      <c r="D21" s="397"/>
      <c r="E21" s="397"/>
      <c r="F21" s="397"/>
      <c r="G21" s="397"/>
    </row>
    <row r="22" spans="1:7" ht="15" customHeight="1" x14ac:dyDescent="0.2">
      <c r="A22" s="1091" t="s">
        <v>1650</v>
      </c>
      <c r="B22" s="118"/>
      <c r="C22" s="118"/>
      <c r="D22" s="118"/>
      <c r="E22" s="118"/>
      <c r="F22" s="118"/>
      <c r="G22" s="118"/>
    </row>
    <row r="23" spans="1:7" ht="15" customHeight="1" x14ac:dyDescent="0.2">
      <c r="A23" s="1091" t="s">
        <v>1649</v>
      </c>
      <c r="B23" s="1012"/>
      <c r="C23" s="1012"/>
      <c r="D23" s="1012"/>
      <c r="E23" s="1012"/>
      <c r="F23" s="1012"/>
      <c r="G23" s="1012"/>
    </row>
    <row r="24" spans="1:7" ht="15" customHeight="1" x14ac:dyDescent="0.2">
      <c r="A24" s="1021"/>
      <c r="B24" s="397"/>
      <c r="C24" s="397"/>
      <c r="D24" s="397"/>
      <c r="E24" s="397"/>
      <c r="F24" s="397"/>
      <c r="G24" s="397"/>
    </row>
    <row r="25" spans="1:7" ht="30.95" customHeight="1" x14ac:dyDescent="0.2">
      <c r="A25" s="1090" t="s">
        <v>1662</v>
      </c>
      <c r="B25" s="119">
        <f t="shared" ref="B25:G25" si="1">SUM(B20:B24)</f>
        <v>0</v>
      </c>
      <c r="C25" s="119">
        <f t="shared" si="1"/>
        <v>0</v>
      </c>
      <c r="D25" s="119">
        <f t="shared" si="1"/>
        <v>0</v>
      </c>
      <c r="E25" s="119">
        <f t="shared" si="1"/>
        <v>0</v>
      </c>
      <c r="F25" s="119">
        <f t="shared" si="1"/>
        <v>0</v>
      </c>
      <c r="G25" s="119">
        <f t="shared" si="1"/>
        <v>0</v>
      </c>
    </row>
    <row r="26" spans="1:7" s="48" customFormat="1" ht="12" x14ac:dyDescent="0.2">
      <c r="B26" s="398"/>
    </row>
    <row r="27" spans="1:7" s="296" customFormat="1" ht="21.6" customHeight="1" x14ac:dyDescent="0.2">
      <c r="A27" s="1540" t="s">
        <v>912</v>
      </c>
      <c r="B27" s="1540"/>
      <c r="C27" s="1540"/>
      <c r="D27" s="1540"/>
      <c r="E27" s="1540"/>
      <c r="F27" s="1540"/>
      <c r="G27" s="1540"/>
    </row>
  </sheetData>
  <sheetProtection algorithmName="SHA-512" hashValue="meYdt1GkKEnRu0fN2o6t/jPEcJK+8DKei3ztmUGGMUUpGHUd64upkMIcV/7Km+78guoAULBjacS7yiUpEEFT6w==" saltValue="viDDho/7LyJ7SM4bMJ2Q1Q==" spinCount="100000" sheet="1" objects="1" scenarios="1"/>
  <mergeCells count="1">
    <mergeCell ref="A27:G27"/>
  </mergeCells>
  <printOptions horizontalCentered="1"/>
  <pageMargins left="0.5" right="0.5" top="1" bottom="0.75" header="0.5" footer="0.25"/>
  <pageSetup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E691-4D04-402D-8393-C1ED2A72BACF}">
  <sheetPr>
    <pageSetUpPr fitToPage="1"/>
  </sheetPr>
  <dimension ref="A1:L27"/>
  <sheetViews>
    <sheetView zoomScaleNormal="100" workbookViewId="0">
      <selection activeCell="A3" sqref="A3"/>
    </sheetView>
  </sheetViews>
  <sheetFormatPr defaultColWidth="11" defaultRowHeight="15" x14ac:dyDescent="0.2"/>
  <cols>
    <col min="1" max="1" width="27.625" style="134" customWidth="1"/>
    <col min="2" max="7" width="12.5" style="134" customWidth="1"/>
    <col min="8" max="8" width="13.625" style="134" customWidth="1"/>
    <col min="9" max="9" width="12.125" style="134" customWidth="1"/>
    <col min="10" max="11" width="11" style="134"/>
    <col min="12" max="12" width="0" style="134" hidden="1" customWidth="1"/>
    <col min="13" max="16384" width="11" style="134"/>
  </cols>
  <sheetData>
    <row r="1" spans="1:12" ht="15" customHeight="1" x14ac:dyDescent="0.25">
      <c r="A1" s="1" t="str">
        <f>CONCATENATE("Schedule ",Cklist!$A35," - ",Cklist!$B35)</f>
        <v>Schedule D-7 - Administration Cost Allocation</v>
      </c>
      <c r="B1" s="133"/>
      <c r="C1" s="133"/>
      <c r="D1" s="133"/>
      <c r="E1" s="133"/>
      <c r="F1" s="1129" t="s">
        <v>2</v>
      </c>
      <c r="G1" s="1130"/>
      <c r="L1" s="134" t="s">
        <v>586</v>
      </c>
    </row>
    <row r="2" spans="1:12" ht="15" customHeight="1" x14ac:dyDescent="0.2">
      <c r="A2" s="4" t="str">
        <f>'Sch A'!$A$2</f>
        <v>SFN 137 (Rev. 04-24)</v>
      </c>
      <c r="B2" s="136"/>
      <c r="C2" s="136"/>
      <c r="D2" s="136"/>
      <c r="E2" s="958"/>
      <c r="F2" s="1131" t="s">
        <v>3</v>
      </c>
      <c r="G2" s="1186">
        <f>'Sch A'!$C$2</f>
        <v>45108</v>
      </c>
      <c r="H2" s="958"/>
    </row>
    <row r="3" spans="1:12" s="136" customFormat="1" ht="15" customHeight="1" x14ac:dyDescent="0.2">
      <c r="A3" s="1447">
        <f>'Sch A'!$A$5</f>
        <v>0</v>
      </c>
      <c r="B3" s="399"/>
      <c r="C3" s="399"/>
      <c r="D3" s="399"/>
      <c r="E3" s="1188"/>
      <c r="F3" s="1133" t="s">
        <v>4</v>
      </c>
      <c r="G3" s="1134">
        <f>'Sch A'!$C$3</f>
        <v>45473</v>
      </c>
      <c r="H3" s="1188"/>
    </row>
    <row r="4" spans="1:12" ht="15" customHeight="1" x14ac:dyDescent="0.25">
      <c r="G4" s="400"/>
      <c r="I4" s="400"/>
    </row>
    <row r="5" spans="1:12" s="403" customFormat="1" ht="15.6" customHeight="1" x14ac:dyDescent="0.25">
      <c r="A5" s="401"/>
      <c r="B5" s="401"/>
      <c r="C5" s="401"/>
      <c r="D5" s="401"/>
      <c r="E5" s="401"/>
      <c r="F5" s="401"/>
      <c r="G5" s="402"/>
      <c r="H5" s="400"/>
    </row>
    <row r="6" spans="1:12" ht="15" customHeight="1" x14ac:dyDescent="0.2">
      <c r="A6" s="404" t="s">
        <v>1636</v>
      </c>
      <c r="B6" s="404"/>
      <c r="C6" s="1542"/>
      <c r="D6" s="1543"/>
      <c r="E6" s="1543"/>
      <c r="F6" s="1543"/>
      <c r="G6" s="1544"/>
    </row>
    <row r="7" spans="1:12" ht="30" customHeight="1" x14ac:dyDescent="0.2">
      <c r="A7" s="1545" t="s">
        <v>1637</v>
      </c>
      <c r="B7" s="1545"/>
      <c r="C7" s="1545"/>
      <c r="D7" s="1545"/>
      <c r="E7" s="1545"/>
      <c r="F7" s="1546"/>
      <c r="G7" s="405"/>
    </row>
    <row r="8" spans="1:12" ht="30" customHeight="1" x14ac:dyDescent="0.2">
      <c r="A8" s="1545" t="s">
        <v>1638</v>
      </c>
      <c r="B8" s="1545"/>
      <c r="C8" s="1545"/>
      <c r="D8" s="1545"/>
      <c r="E8" s="1545"/>
      <c r="F8" s="1546"/>
      <c r="G8" s="406"/>
    </row>
    <row r="9" spans="1:12" ht="15" customHeight="1" x14ac:dyDescent="0.2">
      <c r="A9" s="1545" t="s">
        <v>1639</v>
      </c>
      <c r="B9" s="1545"/>
      <c r="C9" s="1545"/>
      <c r="D9" s="1545"/>
      <c r="E9" s="1545"/>
      <c r="F9" s="1546"/>
      <c r="G9" s="947">
        <f>IFERROR(ROUND(G7/G8,4),0)</f>
        <v>0</v>
      </c>
    </row>
    <row r="10" spans="1:12" ht="30" customHeight="1" x14ac:dyDescent="0.2">
      <c r="A10" s="1545" t="s">
        <v>1640</v>
      </c>
      <c r="B10" s="1545"/>
      <c r="C10" s="1545"/>
      <c r="D10" s="1545"/>
      <c r="E10" s="1545"/>
      <c r="F10" s="1545"/>
      <c r="G10" s="1547"/>
    </row>
    <row r="11" spans="1:12" ht="30" customHeight="1" x14ac:dyDescent="0.2">
      <c r="A11" s="1545" t="s">
        <v>1641</v>
      </c>
      <c r="B11" s="1545"/>
      <c r="C11" s="1545"/>
      <c r="D11" s="1545"/>
      <c r="E11" s="1545"/>
      <c r="F11" s="1545"/>
      <c r="G11" s="1547"/>
    </row>
    <row r="12" spans="1:12" x14ac:dyDescent="0.2">
      <c r="A12" s="407"/>
      <c r="B12" s="407"/>
      <c r="C12" s="407"/>
      <c r="D12" s="407"/>
      <c r="E12" s="407"/>
      <c r="F12" s="407"/>
      <c r="G12" s="407"/>
      <c r="H12" s="957"/>
      <c r="I12" s="136"/>
    </row>
    <row r="13" spans="1:12" s="136" customFormat="1" ht="15" customHeight="1" x14ac:dyDescent="0.2">
      <c r="A13" s="1294" t="s">
        <v>1648</v>
      </c>
      <c r="B13" s="1295"/>
      <c r="C13" s="1295"/>
      <c r="D13" s="1295"/>
      <c r="E13" s="1295"/>
      <c r="F13" s="1295"/>
      <c r="G13" s="1296"/>
    </row>
    <row r="14" spans="1:12" s="136" customFormat="1" ht="15" customHeight="1" x14ac:dyDescent="0.2">
      <c r="A14" s="408"/>
      <c r="B14" s="409" t="s">
        <v>472</v>
      </c>
      <c r="C14" s="409" t="s">
        <v>473</v>
      </c>
      <c r="D14" s="409" t="s">
        <v>474</v>
      </c>
      <c r="E14" s="409" t="s">
        <v>475</v>
      </c>
      <c r="F14" s="409" t="s">
        <v>476</v>
      </c>
      <c r="G14" s="409" t="s">
        <v>471</v>
      </c>
    </row>
    <row r="15" spans="1:12" ht="15" customHeight="1" x14ac:dyDescent="0.3">
      <c r="A15" s="410" t="s">
        <v>1803</v>
      </c>
      <c r="B15" s="411"/>
      <c r="C15" s="411"/>
      <c r="D15" s="411"/>
      <c r="E15" s="411"/>
      <c r="F15" s="411"/>
      <c r="G15" s="294">
        <f>SUM(B15:F15)</f>
        <v>0</v>
      </c>
    </row>
    <row r="16" spans="1:12" ht="15" customHeight="1" x14ac:dyDescent="0.2">
      <c r="A16" s="410" t="s">
        <v>1642</v>
      </c>
      <c r="B16" s="948">
        <f>IFERROR(ROUND(B15/$G$15,8),0)</f>
        <v>0</v>
      </c>
      <c r="C16" s="948">
        <f t="shared" ref="C16:F16" si="0">IFERROR(ROUND(C15/$G$15,8),0)</f>
        <v>0</v>
      </c>
      <c r="D16" s="948">
        <f t="shared" si="0"/>
        <v>0</v>
      </c>
      <c r="E16" s="948">
        <f t="shared" si="0"/>
        <v>0</v>
      </c>
      <c r="F16" s="948">
        <f t="shared" si="0"/>
        <v>0</v>
      </c>
      <c r="G16" s="948">
        <f>SUM(B16:F16)</f>
        <v>0</v>
      </c>
    </row>
    <row r="17" spans="1:7" ht="15" customHeight="1" x14ac:dyDescent="0.2">
      <c r="A17" s="410" t="s">
        <v>1643</v>
      </c>
      <c r="B17" s="412"/>
      <c r="C17" s="413">
        <v>0.02</v>
      </c>
      <c r="D17" s="413">
        <v>0.02</v>
      </c>
      <c r="E17" s="413">
        <v>0.02</v>
      </c>
      <c r="F17" s="413">
        <v>0.02</v>
      </c>
      <c r="G17" s="412"/>
    </row>
    <row r="18" spans="1:7" ht="15" customHeight="1" x14ac:dyDescent="0.2">
      <c r="A18" s="410" t="s">
        <v>1644</v>
      </c>
      <c r="B18" s="412"/>
      <c r="C18" s="949">
        <f t="shared" ref="C18:F18" si="1">IF(C16&gt;0.02,C17,C16)</f>
        <v>0</v>
      </c>
      <c r="D18" s="949">
        <f t="shared" si="1"/>
        <v>0</v>
      </c>
      <c r="E18" s="949">
        <f t="shared" si="1"/>
        <v>0</v>
      </c>
      <c r="F18" s="949">
        <f t="shared" si="1"/>
        <v>0</v>
      </c>
      <c r="G18" s="412"/>
    </row>
    <row r="19" spans="1:7" ht="25.5" x14ac:dyDescent="0.2">
      <c r="A19" s="414" t="s">
        <v>1645</v>
      </c>
      <c r="B19" s="412"/>
      <c r="C19" s="412"/>
      <c r="D19" s="412"/>
      <c r="E19" s="412"/>
      <c r="F19" s="412"/>
      <c r="G19" s="415">
        <f>SUM('Sch C-1'!B37:B40)-'Sch C-1'!B39</f>
        <v>0</v>
      </c>
    </row>
    <row r="20" spans="1:7" ht="25.5" x14ac:dyDescent="0.2">
      <c r="A20" s="414" t="s">
        <v>1646</v>
      </c>
      <c r="B20" s="412"/>
      <c r="C20" s="412"/>
      <c r="D20" s="412"/>
      <c r="E20" s="412"/>
      <c r="F20" s="412"/>
      <c r="G20" s="415">
        <f>SUM('Sch D'!E38:E41)-SUM('Sch D-1'!C17:C19)</f>
        <v>0</v>
      </c>
    </row>
    <row r="21" spans="1:7" ht="25.5" x14ac:dyDescent="0.2">
      <c r="A21" s="414" t="s">
        <v>1647</v>
      </c>
      <c r="B21" s="412"/>
      <c r="C21" s="416"/>
      <c r="D21" s="416"/>
      <c r="E21" s="416"/>
      <c r="F21" s="416"/>
      <c r="G21" s="417">
        <f>SUM(G19:G20)</f>
        <v>0</v>
      </c>
    </row>
    <row r="22" spans="1:7" ht="17.25" thickBot="1" x14ac:dyDescent="0.35">
      <c r="A22" s="418" t="s">
        <v>1805</v>
      </c>
      <c r="B22" s="412"/>
      <c r="C22" s="419">
        <f>IFERROR(ROUND(C18*-$G$21,0),0)</f>
        <v>0</v>
      </c>
      <c r="D22" s="419">
        <f t="shared" ref="D22:F22" si="2">IFERROR(ROUND(D18*-$G$21,0),0)</f>
        <v>0</v>
      </c>
      <c r="E22" s="419">
        <f t="shared" si="2"/>
        <v>0</v>
      </c>
      <c r="F22" s="419">
        <f t="shared" si="2"/>
        <v>0</v>
      </c>
      <c r="G22" s="420">
        <f>SUM(B22:F22)</f>
        <v>0</v>
      </c>
    </row>
    <row r="23" spans="1:7" ht="15" customHeight="1" thickTop="1" x14ac:dyDescent="0.25">
      <c r="A23" s="958" t="s">
        <v>1804</v>
      </c>
      <c r="B23" s="132"/>
      <c r="C23" s="132"/>
    </row>
    <row r="24" spans="1:7" s="141" customFormat="1" ht="26.1" customHeight="1" x14ac:dyDescent="0.2">
      <c r="A24" s="1541" t="s">
        <v>1806</v>
      </c>
      <c r="B24" s="1541"/>
      <c r="C24" s="1541"/>
      <c r="D24" s="1541"/>
      <c r="E24" s="1541"/>
      <c r="F24" s="1541"/>
      <c r="G24" s="1541"/>
    </row>
    <row r="25" spans="1:7" s="141" customFormat="1" ht="15" customHeight="1" x14ac:dyDescent="0.2">
      <c r="A25" s="421"/>
    </row>
    <row r="26" spans="1:7" s="141" customFormat="1" ht="15" customHeight="1" x14ac:dyDescent="0.2">
      <c r="A26" s="136" t="s">
        <v>1808</v>
      </c>
    </row>
    <row r="27" spans="1:7" s="141" customFormat="1" ht="15" customHeight="1" x14ac:dyDescent="0.2">
      <c r="A27" s="422" t="s">
        <v>1807</v>
      </c>
    </row>
  </sheetData>
  <sheetProtection algorithmName="SHA-512" hashValue="rUiQHgiDfp4OWivbvinOPUSlUAmQ7GUBeRIcEjPw7SasTzsKISqyL2fpQ98aB8X/l4EAQW3RYqorPZ84v6Tc0w==" saltValue="uDqBjf17ZrkQwJweg4QKgw==" spinCount="100000" sheet="1" objects="1" scenarios="1"/>
  <mergeCells count="7">
    <mergeCell ref="A24:G24"/>
    <mergeCell ref="C6:G6"/>
    <mergeCell ref="A7:F7"/>
    <mergeCell ref="A8:F8"/>
    <mergeCell ref="A9:F9"/>
    <mergeCell ref="A10:G10"/>
    <mergeCell ref="A11:G11"/>
  </mergeCells>
  <printOptions horizontalCentered="1"/>
  <pageMargins left="0.5" right="0.5" top="1" bottom="0.75" header="0.5" footer="0.5"/>
  <pageSetup scale="8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E2B3-DEE3-49C5-A031-F5FE32C7E658}">
  <sheetPr>
    <pageSetUpPr fitToPage="1"/>
  </sheetPr>
  <dimension ref="A1:G44"/>
  <sheetViews>
    <sheetView zoomScaleNormal="100" workbookViewId="0"/>
  </sheetViews>
  <sheetFormatPr defaultColWidth="11" defaultRowHeight="15" x14ac:dyDescent="0.2"/>
  <cols>
    <col min="1" max="1" width="16.75" style="11" customWidth="1"/>
    <col min="2" max="2" width="34.375" style="11" customWidth="1"/>
    <col min="3" max="6" width="12.5" style="11" customWidth="1"/>
    <col min="7" max="16384" width="11" style="11"/>
  </cols>
  <sheetData>
    <row r="1" spans="1:7" ht="15" customHeight="1" x14ac:dyDescent="0.25">
      <c r="A1" s="1" t="str">
        <f>CONCATENATE("Schedule ",Cklist!$A36," - ",Cklist!$B36)</f>
        <v>Schedule D-8 - Dues, Contributions and Advertising Adjustment</v>
      </c>
      <c r="B1" s="66"/>
      <c r="C1" s="66"/>
      <c r="D1" s="66"/>
      <c r="E1" s="1129" t="s">
        <v>2</v>
      </c>
      <c r="F1" s="1130"/>
    </row>
    <row r="2" spans="1:7" ht="15" customHeight="1" x14ac:dyDescent="0.2">
      <c r="A2" s="4" t="str">
        <f>'Sch A'!$A$2</f>
        <v>SFN 137 (Rev. 04-24)</v>
      </c>
      <c r="B2" s="66"/>
      <c r="C2" s="876"/>
      <c r="D2" s="876"/>
      <c r="E2" s="1131" t="s">
        <v>3</v>
      </c>
      <c r="F2" s="1186">
        <f>'Sch A'!$C$2</f>
        <v>45108</v>
      </c>
    </row>
    <row r="3" spans="1:7" ht="15" customHeight="1" x14ac:dyDescent="0.2">
      <c r="A3" s="1447">
        <f>'Sch A'!$A$5</f>
        <v>0</v>
      </c>
      <c r="C3" s="1135"/>
      <c r="D3" s="1135"/>
      <c r="E3" s="1133" t="s">
        <v>4</v>
      </c>
      <c r="F3" s="1134">
        <f>'Sch A'!$C$3</f>
        <v>45473</v>
      </c>
    </row>
    <row r="4" spans="1:7" ht="15" customHeight="1" x14ac:dyDescent="0.2">
      <c r="C4" s="32"/>
      <c r="D4" s="32"/>
      <c r="E4" s="876"/>
      <c r="F4" s="876"/>
    </row>
    <row r="5" spans="1:7" s="32" customFormat="1" ht="27.95" customHeight="1" x14ac:dyDescent="0.2">
      <c r="A5" s="1551" t="s">
        <v>913</v>
      </c>
      <c r="B5" s="1480"/>
      <c r="C5" s="1480"/>
      <c r="D5" s="1480"/>
      <c r="E5" s="1480"/>
      <c r="F5" s="1480"/>
    </row>
    <row r="6" spans="1:7" ht="19.5" customHeight="1" x14ac:dyDescent="0.2">
      <c r="A6" s="1022" t="s">
        <v>914</v>
      </c>
      <c r="B6" s="1548" t="s">
        <v>892</v>
      </c>
      <c r="C6" s="1549"/>
      <c r="D6" s="1549"/>
      <c r="E6" s="1550"/>
      <c r="F6" s="423" t="s">
        <v>887</v>
      </c>
      <c r="G6" s="424"/>
    </row>
    <row r="7" spans="1:7" ht="15" customHeight="1" x14ac:dyDescent="0.2">
      <c r="A7" s="1190"/>
      <c r="B7" s="1552"/>
      <c r="C7" s="1552"/>
      <c r="D7" s="1552"/>
      <c r="E7" s="1552"/>
      <c r="F7" s="1189"/>
    </row>
    <row r="8" spans="1:7" x14ac:dyDescent="0.2">
      <c r="A8" s="1190"/>
      <c r="B8" s="1552"/>
      <c r="C8" s="1552"/>
      <c r="D8" s="1552"/>
      <c r="E8" s="1552"/>
      <c r="F8" s="1189"/>
    </row>
    <row r="9" spans="1:7" x14ac:dyDescent="0.2">
      <c r="A9" s="1190"/>
      <c r="B9" s="1552"/>
      <c r="C9" s="1552"/>
      <c r="D9" s="1552"/>
      <c r="E9" s="1552"/>
      <c r="F9" s="1189"/>
    </row>
    <row r="10" spans="1:7" x14ac:dyDescent="0.2">
      <c r="A10" s="1190"/>
      <c r="B10" s="1552"/>
      <c r="C10" s="1552"/>
      <c r="D10" s="1552"/>
      <c r="E10" s="1552"/>
      <c r="F10" s="1189"/>
    </row>
    <row r="11" spans="1:7" x14ac:dyDescent="0.2">
      <c r="A11" s="1190"/>
      <c r="B11" s="1552"/>
      <c r="C11" s="1552"/>
      <c r="D11" s="1552"/>
      <c r="E11" s="1552"/>
      <c r="F11" s="1189"/>
    </row>
    <row r="12" spans="1:7" x14ac:dyDescent="0.2">
      <c r="A12" s="1190"/>
      <c r="B12" s="1552"/>
      <c r="C12" s="1552"/>
      <c r="D12" s="1552"/>
      <c r="E12" s="1552"/>
      <c r="F12" s="1189"/>
    </row>
    <row r="13" spans="1:7" x14ac:dyDescent="0.2">
      <c r="A13" s="1190"/>
      <c r="B13" s="1552"/>
      <c r="C13" s="1552"/>
      <c r="D13" s="1552"/>
      <c r="E13" s="1552"/>
      <c r="F13" s="1189"/>
    </row>
    <row r="14" spans="1:7" x14ac:dyDescent="0.2">
      <c r="A14" s="1190"/>
      <c r="B14" s="1552"/>
      <c r="C14" s="1552"/>
      <c r="D14" s="1552"/>
      <c r="E14" s="1552"/>
      <c r="F14" s="1189"/>
    </row>
    <row r="15" spans="1:7" x14ac:dyDescent="0.2">
      <c r="A15" s="1190"/>
      <c r="B15" s="1552"/>
      <c r="C15" s="1552"/>
      <c r="D15" s="1552"/>
      <c r="E15" s="1552"/>
      <c r="F15" s="1189"/>
    </row>
    <row r="16" spans="1:7" x14ac:dyDescent="0.2">
      <c r="A16" s="1190"/>
      <c r="B16" s="1552"/>
      <c r="C16" s="1552"/>
      <c r="D16" s="1552"/>
      <c r="E16" s="1552"/>
      <c r="F16" s="1189"/>
    </row>
    <row r="17" spans="1:6" ht="15" customHeight="1" x14ac:dyDescent="0.25">
      <c r="A17" s="426"/>
      <c r="B17" s="327"/>
      <c r="C17" s="327"/>
      <c r="D17" s="327"/>
      <c r="E17" s="327" t="s">
        <v>471</v>
      </c>
      <c r="F17" s="427">
        <f>SUM(F7:F16)</f>
        <v>0</v>
      </c>
    </row>
    <row r="18" spans="1:6" s="32" customFormat="1" ht="15" customHeight="1" x14ac:dyDescent="0.2">
      <c r="A18" s="428"/>
      <c r="B18" s="428"/>
      <c r="C18" s="428"/>
    </row>
    <row r="19" spans="1:6" s="32" customFormat="1" ht="15" customHeight="1" x14ac:dyDescent="0.2">
      <c r="A19" s="429" t="s">
        <v>915</v>
      </c>
      <c r="B19" s="430"/>
      <c r="C19" s="430"/>
      <c r="D19" s="430"/>
      <c r="E19" s="430"/>
      <c r="F19" s="431"/>
    </row>
    <row r="20" spans="1:6" s="32" customFormat="1" ht="31.5" customHeight="1" x14ac:dyDescent="0.2">
      <c r="A20" s="432"/>
      <c r="B20" s="345"/>
      <c r="C20" s="345"/>
      <c r="D20" s="187" t="s">
        <v>916</v>
      </c>
      <c r="E20" s="433" t="s">
        <v>917</v>
      </c>
      <c r="F20" s="434" t="s">
        <v>918</v>
      </c>
    </row>
    <row r="21" spans="1:6" ht="15" customHeight="1" x14ac:dyDescent="0.2">
      <c r="A21" s="1085" t="s">
        <v>1626</v>
      </c>
      <c r="B21" s="308"/>
      <c r="C21" s="308"/>
      <c r="D21" s="359"/>
      <c r="E21" s="363"/>
      <c r="F21" s="364"/>
    </row>
    <row r="22" spans="1:6" ht="15" customHeight="1" x14ac:dyDescent="0.2">
      <c r="A22" s="435" t="s">
        <v>919</v>
      </c>
      <c r="B22" s="29"/>
      <c r="C22" s="436">
        <f>SUM(D22:F22)</f>
        <v>0</v>
      </c>
      <c r="D22" s="437"/>
      <c r="E22" s="437"/>
      <c r="F22" s="437"/>
    </row>
    <row r="23" spans="1:6" ht="15" customHeight="1" x14ac:dyDescent="0.2">
      <c r="A23" s="435" t="s">
        <v>920</v>
      </c>
      <c r="B23" s="29"/>
      <c r="C23" s="436">
        <f t="shared" ref="C23:C24" si="0">SUM(D23:F23)</f>
        <v>0</v>
      </c>
      <c r="D23" s="438"/>
      <c r="E23" s="437"/>
      <c r="F23" s="437"/>
    </row>
    <row r="24" spans="1:6" ht="15" customHeight="1" x14ac:dyDescent="0.2">
      <c r="A24" s="435" t="s">
        <v>476</v>
      </c>
      <c r="B24" s="29"/>
      <c r="C24" s="436">
        <f t="shared" si="0"/>
        <v>0</v>
      </c>
      <c r="D24" s="437"/>
      <c r="E24" s="437"/>
      <c r="F24" s="437"/>
    </row>
    <row r="25" spans="1:6" ht="15" customHeight="1" x14ac:dyDescent="0.2">
      <c r="A25" s="1086" t="s">
        <v>1627</v>
      </c>
      <c r="B25" s="29"/>
      <c r="C25" s="438"/>
      <c r="D25" s="359"/>
      <c r="E25" s="363"/>
      <c r="F25" s="364"/>
    </row>
    <row r="26" spans="1:6" ht="15" customHeight="1" x14ac:dyDescent="0.2">
      <c r="A26" s="435" t="s">
        <v>921</v>
      </c>
      <c r="B26" s="29"/>
      <c r="C26" s="436">
        <f>SUM(D26:F26)</f>
        <v>0</v>
      </c>
      <c r="D26" s="439"/>
      <c r="E26" s="437"/>
      <c r="F26" s="438"/>
    </row>
    <row r="27" spans="1:6" ht="15" customHeight="1" x14ac:dyDescent="0.2">
      <c r="A27" s="435" t="s">
        <v>922</v>
      </c>
      <c r="B27" s="29"/>
      <c r="C27" s="436">
        <f>SUM(D27:F27)</f>
        <v>0</v>
      </c>
      <c r="D27" s="440"/>
      <c r="E27" s="437"/>
      <c r="F27" s="437"/>
    </row>
    <row r="28" spans="1:6" ht="15" customHeight="1" x14ac:dyDescent="0.2">
      <c r="A28" s="435" t="s">
        <v>476</v>
      </c>
      <c r="B28" s="29"/>
      <c r="C28" s="436">
        <f>SUM(D28:F28)</f>
        <v>0</v>
      </c>
      <c r="D28" s="437"/>
      <c r="E28" s="437"/>
      <c r="F28" s="437"/>
    </row>
    <row r="29" spans="1:6" ht="15" customHeight="1" x14ac:dyDescent="0.2">
      <c r="A29" s="1086" t="s">
        <v>1628</v>
      </c>
      <c r="B29" s="29"/>
      <c r="C29" s="438"/>
      <c r="D29" s="359"/>
      <c r="E29" s="363"/>
      <c r="F29" s="364"/>
    </row>
    <row r="30" spans="1:6" ht="15" customHeight="1" x14ac:dyDescent="0.2">
      <c r="A30" s="435" t="s">
        <v>923</v>
      </c>
      <c r="B30" s="29"/>
      <c r="C30" s="436">
        <f t="shared" ref="C30:C39" si="1">SUM(D30:F30)</f>
        <v>0</v>
      </c>
      <c r="D30" s="438"/>
      <c r="E30" s="437"/>
      <c r="F30" s="438"/>
    </row>
    <row r="31" spans="1:6" ht="15" customHeight="1" x14ac:dyDescent="0.2">
      <c r="A31" s="435" t="s">
        <v>476</v>
      </c>
      <c r="B31" s="29"/>
      <c r="C31" s="436">
        <f t="shared" si="1"/>
        <v>0</v>
      </c>
      <c r="D31" s="437"/>
      <c r="E31" s="437"/>
      <c r="F31" s="437"/>
    </row>
    <row r="32" spans="1:6" ht="15" customHeight="1" x14ac:dyDescent="0.2">
      <c r="A32" s="1086" t="s">
        <v>1629</v>
      </c>
      <c r="B32" s="29"/>
      <c r="C32" s="438"/>
      <c r="D32" s="359"/>
      <c r="E32" s="363"/>
      <c r="F32" s="364"/>
    </row>
    <row r="33" spans="1:6" ht="15" customHeight="1" x14ac:dyDescent="0.2">
      <c r="A33" s="435" t="s">
        <v>924</v>
      </c>
      <c r="B33" s="29"/>
      <c r="C33" s="436">
        <f t="shared" si="1"/>
        <v>0</v>
      </c>
      <c r="D33" s="438"/>
      <c r="E33" s="437"/>
      <c r="F33" s="437"/>
    </row>
    <row r="34" spans="1:6" ht="15" customHeight="1" x14ac:dyDescent="0.2">
      <c r="A34" s="435" t="s">
        <v>476</v>
      </c>
      <c r="B34" s="29"/>
      <c r="C34" s="436">
        <f t="shared" si="1"/>
        <v>0</v>
      </c>
      <c r="D34" s="437"/>
      <c r="E34" s="437"/>
      <c r="F34" s="437"/>
    </row>
    <row r="35" spans="1:6" ht="15" customHeight="1" x14ac:dyDescent="0.2">
      <c r="A35" s="1086" t="s">
        <v>1630</v>
      </c>
      <c r="B35" s="29"/>
      <c r="C35" s="438"/>
      <c r="D35" s="359"/>
      <c r="E35" s="363"/>
      <c r="F35" s="364"/>
    </row>
    <row r="36" spans="1:6" ht="15" customHeight="1" x14ac:dyDescent="0.2">
      <c r="A36" s="435" t="s">
        <v>925</v>
      </c>
      <c r="B36" s="29"/>
      <c r="C36" s="436">
        <f t="shared" si="1"/>
        <v>0</v>
      </c>
      <c r="D36" s="437"/>
      <c r="E36" s="437"/>
      <c r="F36" s="437"/>
    </row>
    <row r="37" spans="1:6" ht="15" customHeight="1" x14ac:dyDescent="0.2">
      <c r="A37" s="435" t="s">
        <v>926</v>
      </c>
      <c r="B37" s="29"/>
      <c r="C37" s="436">
        <f t="shared" si="1"/>
        <v>0</v>
      </c>
      <c r="D37" s="438"/>
      <c r="E37" s="437"/>
      <c r="F37" s="438"/>
    </row>
    <row r="38" spans="1:6" ht="15" customHeight="1" x14ac:dyDescent="0.2">
      <c r="A38" s="435" t="s">
        <v>476</v>
      </c>
      <c r="B38" s="29"/>
      <c r="C38" s="436">
        <f t="shared" si="1"/>
        <v>0</v>
      </c>
      <c r="D38" s="437"/>
      <c r="E38" s="437"/>
      <c r="F38" s="437"/>
    </row>
    <row r="39" spans="1:6" ht="15" customHeight="1" x14ac:dyDescent="0.2">
      <c r="A39" s="1087" t="s">
        <v>1631</v>
      </c>
      <c r="B39" s="57"/>
      <c r="C39" s="436">
        <f t="shared" si="1"/>
        <v>0</v>
      </c>
      <c r="D39" s="437"/>
      <c r="E39" s="437"/>
      <c r="F39" s="437"/>
    </row>
    <row r="40" spans="1:6" ht="15" customHeight="1" thickBot="1" x14ac:dyDescent="0.25">
      <c r="A40" s="1088" t="s">
        <v>1635</v>
      </c>
      <c r="B40" s="441"/>
      <c r="C40" s="442">
        <f>SUM(C21:C39)</f>
        <v>0</v>
      </c>
      <c r="D40" s="442">
        <f>SUM(D21:D39)</f>
        <v>0</v>
      </c>
      <c r="E40" s="442">
        <f>SUM(E21:E39)</f>
        <v>0</v>
      </c>
      <c r="F40" s="442">
        <f>SUM(F21:F39)</f>
        <v>0</v>
      </c>
    </row>
    <row r="41" spans="1:6" ht="15" customHeight="1" x14ac:dyDescent="0.2">
      <c r="A41" s="1085" t="s">
        <v>1632</v>
      </c>
      <c r="B41" s="308"/>
      <c r="C41" s="308"/>
      <c r="D41" s="308"/>
      <c r="E41" s="308"/>
      <c r="F41" s="381">
        <f>F40</f>
        <v>0</v>
      </c>
    </row>
    <row r="42" spans="1:6" ht="15" customHeight="1" x14ac:dyDescent="0.2">
      <c r="A42" s="1086" t="s">
        <v>1633</v>
      </c>
      <c r="B42" s="29"/>
      <c r="C42" s="29"/>
      <c r="D42" s="29"/>
      <c r="E42" s="29"/>
      <c r="F42" s="443">
        <v>1500</v>
      </c>
    </row>
    <row r="43" spans="1:6" ht="15" customHeight="1" thickBot="1" x14ac:dyDescent="0.25">
      <c r="A43" s="1089" t="s">
        <v>1634</v>
      </c>
      <c r="B43" s="444"/>
      <c r="C43" s="444"/>
      <c r="D43" s="444"/>
      <c r="E43" s="445"/>
      <c r="F43" s="446">
        <f>IF($F$41&gt;1500,1500-F41,0)</f>
        <v>0</v>
      </c>
    </row>
    <row r="44" spans="1:6" s="48" customFormat="1" ht="12.75" thickTop="1" x14ac:dyDescent="0.2">
      <c r="A44" s="447"/>
      <c r="B44" s="448"/>
      <c r="C44" s="448"/>
      <c r="D44" s="448"/>
      <c r="E44" s="448"/>
      <c r="F44" s="449"/>
    </row>
  </sheetData>
  <sheetProtection algorithmName="SHA-512" hashValue="OAL708uw85M1BTi5mXIdun5qWrfxIssuQIVX7x7A6Zh+uW3brP9ItWOJVm3vFcbe1qSf9rplm/3d6ECfeFacoQ==" saltValue="ogNfeG87h08OvA9m5hKhmA==" spinCount="100000" sheet="1" objects="1" scenarios="1"/>
  <mergeCells count="12">
    <mergeCell ref="B15:E15"/>
    <mergeCell ref="B16:E16"/>
    <mergeCell ref="B10:E10"/>
    <mergeCell ref="B11:E11"/>
    <mergeCell ref="B12:E12"/>
    <mergeCell ref="B13:E13"/>
    <mergeCell ref="B14:E14"/>
    <mergeCell ref="B6:E6"/>
    <mergeCell ref="A5:F5"/>
    <mergeCell ref="B7:E7"/>
    <mergeCell ref="B8:E8"/>
    <mergeCell ref="B9:E9"/>
  </mergeCells>
  <printOptions horizontalCentered="1"/>
  <pageMargins left="0.5" right="0.5" top="1" bottom="0.75" header="0.5" footer="0.25"/>
  <pageSetup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0A4F0-B551-469E-9357-3D05615E6D37}">
  <sheetPr>
    <pageSetUpPr fitToPage="1"/>
  </sheetPr>
  <dimension ref="A1:F35"/>
  <sheetViews>
    <sheetView zoomScaleNormal="100" workbookViewId="0"/>
  </sheetViews>
  <sheetFormatPr defaultColWidth="11" defaultRowHeight="15" x14ac:dyDescent="0.2"/>
  <cols>
    <col min="1" max="1" width="50.75" style="134" customWidth="1"/>
    <col min="2" max="2" width="20.75" style="134" customWidth="1"/>
    <col min="3" max="4" width="16.75" style="134" customWidth="1"/>
    <col min="5" max="5" width="11" style="134"/>
    <col min="6" max="6" width="0" style="134" hidden="1" customWidth="1"/>
    <col min="7" max="16384" width="11" style="134"/>
  </cols>
  <sheetData>
    <row r="1" spans="1:6" ht="15" customHeight="1" x14ac:dyDescent="0.25">
      <c r="A1" s="1" t="str">
        <f>CONCATENATE("Schedule ",Cklist!$A37," - ",Cklist!$B37)</f>
        <v>Schedule E - Summary of Home Office Costs</v>
      </c>
      <c r="B1" s="133"/>
      <c r="C1" s="1129" t="s">
        <v>2</v>
      </c>
      <c r="D1" s="1130"/>
    </row>
    <row r="2" spans="1:6" ht="15" customHeight="1" x14ac:dyDescent="0.2">
      <c r="A2" s="4" t="str">
        <f>'Sch A'!$A$2</f>
        <v>SFN 137 (Rev. 04-24)</v>
      </c>
      <c r="B2" s="958"/>
      <c r="C2" s="1131" t="s">
        <v>3</v>
      </c>
      <c r="D2" s="1186">
        <f>'Sch A'!$C$2</f>
        <v>45108</v>
      </c>
    </row>
    <row r="3" spans="1:6" s="136" customFormat="1" ht="15" customHeight="1" x14ac:dyDescent="0.2">
      <c r="A3" s="1447">
        <f>'Sch A'!$A$5</f>
        <v>0</v>
      </c>
      <c r="B3" s="1188"/>
      <c r="C3" s="1133" t="s">
        <v>4</v>
      </c>
      <c r="D3" s="1134">
        <f>'Sch A'!$C$3</f>
        <v>45473</v>
      </c>
      <c r="F3" s="136" t="s">
        <v>586</v>
      </c>
    </row>
    <row r="4" spans="1:6" ht="15" customHeight="1" x14ac:dyDescent="0.2"/>
    <row r="5" spans="1:6" ht="15" customHeight="1" x14ac:dyDescent="0.2">
      <c r="A5" s="407"/>
      <c r="B5" s="407"/>
      <c r="C5" s="105" t="s">
        <v>887</v>
      </c>
      <c r="D5" s="52"/>
    </row>
    <row r="6" spans="1:6" ht="15" customHeight="1" x14ac:dyDescent="0.2">
      <c r="A6" s="1079" t="s">
        <v>1614</v>
      </c>
      <c r="B6" s="35"/>
      <c r="C6" s="1317"/>
      <c r="D6" s="1310">
        <f>+'Sch C-4'!C30</f>
        <v>0</v>
      </c>
    </row>
    <row r="7" spans="1:6" ht="15" customHeight="1" x14ac:dyDescent="0.2">
      <c r="A7" s="1080" t="s">
        <v>1615</v>
      </c>
      <c r="B7" s="1316"/>
      <c r="C7" s="1318"/>
      <c r="D7" s="1322"/>
    </row>
    <row r="8" spans="1:6" ht="15" customHeight="1" x14ac:dyDescent="0.2">
      <c r="A8" s="1082" t="s">
        <v>1616</v>
      </c>
      <c r="B8" s="1304"/>
      <c r="C8" s="1318"/>
      <c r="D8" s="1323"/>
    </row>
    <row r="9" spans="1:6" ht="30" customHeight="1" x14ac:dyDescent="0.2">
      <c r="A9" s="1556" t="s">
        <v>1617</v>
      </c>
      <c r="B9" s="1556"/>
      <c r="C9" s="1319"/>
      <c r="D9" s="1323"/>
    </row>
    <row r="10" spans="1:6" ht="15" customHeight="1" x14ac:dyDescent="0.2">
      <c r="A10" s="1064" t="s">
        <v>1618</v>
      </c>
      <c r="B10" s="1081"/>
      <c r="C10" s="1320">
        <f>SUM(C7:C9)</f>
        <v>0</v>
      </c>
      <c r="D10" s="1324"/>
    </row>
    <row r="11" spans="1:6" ht="15" customHeight="1" x14ac:dyDescent="0.2">
      <c r="A11" s="1307" t="s">
        <v>1619</v>
      </c>
      <c r="B11" s="1308"/>
      <c r="C11" s="1309"/>
      <c r="D11" s="1321">
        <f>D6+C10</f>
        <v>0</v>
      </c>
    </row>
    <row r="12" spans="1:6" ht="15" customHeight="1" x14ac:dyDescent="0.2">
      <c r="A12" s="1312"/>
      <c r="B12" s="1306"/>
      <c r="C12" s="1313"/>
      <c r="D12" s="1314"/>
    </row>
    <row r="13" spans="1:6" ht="15" customHeight="1" x14ac:dyDescent="0.2">
      <c r="A13" s="980" t="s">
        <v>1620</v>
      </c>
      <c r="B13" s="1311"/>
      <c r="C13" s="1315"/>
      <c r="D13" s="1078"/>
    </row>
    <row r="14" spans="1:6" ht="15" customHeight="1" x14ac:dyDescent="0.2">
      <c r="A14" s="1553"/>
      <c r="B14" s="1554"/>
      <c r="C14" s="1554"/>
      <c r="D14" s="1555"/>
    </row>
    <row r="15" spans="1:6" ht="15" customHeight="1" x14ac:dyDescent="0.2">
      <c r="A15" s="1065" t="s">
        <v>1621</v>
      </c>
      <c r="B15" s="1023"/>
      <c r="C15" s="1076"/>
      <c r="D15" s="452"/>
    </row>
    <row r="16" spans="1:6" ht="15" customHeight="1" x14ac:dyDescent="0.2">
      <c r="A16" s="1072" t="s">
        <v>1622</v>
      </c>
      <c r="B16" s="1073"/>
      <c r="C16" s="1071"/>
      <c r="D16" s="1071"/>
    </row>
    <row r="17" spans="1:4" ht="15" customHeight="1" x14ac:dyDescent="0.2">
      <c r="A17" s="1553"/>
      <c r="B17" s="1554"/>
      <c r="C17" s="1554"/>
      <c r="D17" s="1555"/>
    </row>
    <row r="18" spans="1:4" ht="15" customHeight="1" x14ac:dyDescent="0.2">
      <c r="A18" s="1557" t="s">
        <v>1623</v>
      </c>
      <c r="B18" s="1558"/>
      <c r="C18" s="1066" t="s">
        <v>927</v>
      </c>
      <c r="D18" s="1084"/>
    </row>
    <row r="19" spans="1:4" ht="15" customHeight="1" x14ac:dyDescent="0.2">
      <c r="A19" s="1083" t="s">
        <v>1809</v>
      </c>
      <c r="B19" s="1067"/>
      <c r="C19" s="1074"/>
      <c r="D19" s="1075"/>
    </row>
    <row r="20" spans="1:4" ht="15" customHeight="1" x14ac:dyDescent="0.2">
      <c r="A20" s="1553"/>
      <c r="B20" s="1554"/>
      <c r="C20" s="1554"/>
      <c r="D20" s="1555"/>
    </row>
    <row r="21" spans="1:4" ht="15" customHeight="1" x14ac:dyDescent="0.2">
      <c r="A21" s="1068" t="s">
        <v>1624</v>
      </c>
      <c r="B21" s="1069"/>
      <c r="C21" s="1071"/>
      <c r="D21" s="1071"/>
    </row>
    <row r="22" spans="1:4" ht="15" customHeight="1" x14ac:dyDescent="0.2">
      <c r="A22" s="1553"/>
      <c r="B22" s="1554"/>
      <c r="C22" s="1554"/>
      <c r="D22" s="1555"/>
    </row>
    <row r="23" spans="1:4" ht="15" customHeight="1" x14ac:dyDescent="0.2">
      <c r="A23" s="1300"/>
      <c r="B23" s="1300"/>
      <c r="C23" s="1299"/>
      <c r="D23" s="1299"/>
    </row>
    <row r="24" spans="1:4" ht="15" customHeight="1" x14ac:dyDescent="0.2">
      <c r="A24" s="1082" t="s">
        <v>1625</v>
      </c>
      <c r="B24" s="1304"/>
      <c r="C24" s="1325"/>
      <c r="D24" s="1305"/>
    </row>
    <row r="25" spans="1:4" ht="15" customHeight="1" x14ac:dyDescent="0.2">
      <c r="A25" s="1301" t="s">
        <v>7</v>
      </c>
      <c r="B25" s="1302" t="s">
        <v>928</v>
      </c>
      <c r="C25" s="1297" t="s">
        <v>929</v>
      </c>
      <c r="D25" s="1303" t="s">
        <v>887</v>
      </c>
    </row>
    <row r="26" spans="1:4" ht="15" customHeight="1" x14ac:dyDescent="0.2">
      <c r="A26" s="1077"/>
      <c r="B26" s="1298"/>
      <c r="C26" s="1298"/>
      <c r="D26" s="411"/>
    </row>
    <row r="27" spans="1:4" ht="15" customHeight="1" x14ac:dyDescent="0.2">
      <c r="A27" s="1077"/>
      <c r="B27" s="1298"/>
      <c r="C27" s="1298"/>
      <c r="D27" s="411"/>
    </row>
    <row r="28" spans="1:4" ht="15" customHeight="1" x14ac:dyDescent="0.2">
      <c r="A28" s="1077"/>
      <c r="B28" s="1298"/>
      <c r="C28" s="1298"/>
      <c r="D28" s="411"/>
    </row>
    <row r="29" spans="1:4" ht="15" customHeight="1" x14ac:dyDescent="0.2">
      <c r="A29" s="1077"/>
      <c r="B29" s="1298"/>
      <c r="C29" s="1298"/>
      <c r="D29" s="411"/>
    </row>
    <row r="30" spans="1:4" ht="15" customHeight="1" x14ac:dyDescent="0.2">
      <c r="A30" s="1077"/>
      <c r="B30" s="1298"/>
      <c r="C30" s="1298"/>
      <c r="D30" s="411"/>
    </row>
    <row r="31" spans="1:4" ht="15" customHeight="1" x14ac:dyDescent="0.2">
      <c r="A31" s="1077"/>
      <c r="B31" s="1298"/>
      <c r="C31" s="1298"/>
      <c r="D31" s="411"/>
    </row>
    <row r="32" spans="1:4" ht="15" customHeight="1" x14ac:dyDescent="0.2">
      <c r="A32" s="1077"/>
      <c r="B32" s="1298"/>
      <c r="C32" s="1298"/>
      <c r="D32" s="411"/>
    </row>
    <row r="33" spans="1:4" ht="15" customHeight="1" x14ac:dyDescent="0.2">
      <c r="A33" s="1077"/>
      <c r="B33" s="1298"/>
      <c r="C33" s="1298"/>
      <c r="D33" s="411"/>
    </row>
    <row r="34" spans="1:4" ht="15" customHeight="1" x14ac:dyDescent="0.2">
      <c r="A34" s="1077"/>
      <c r="B34" s="1298"/>
      <c r="C34" s="1298"/>
      <c r="D34" s="411"/>
    </row>
    <row r="35" spans="1:4" ht="15" customHeight="1" x14ac:dyDescent="0.2">
      <c r="A35" s="1077"/>
      <c r="B35" s="1298"/>
      <c r="C35" s="1298"/>
      <c r="D35" s="411"/>
    </row>
  </sheetData>
  <sheetProtection algorithmName="SHA-512" hashValue="fxnBI0sB3YiEvoDVanthanO+Zp8mu/cWN4wvOnh3U04PavJoaVqmCYUN9sBpmDVq6BYb53EySod3iKaUBOfbXw==" saltValue="JvGFuTdWWC/RM3FDiIkbug==" spinCount="100000" sheet="1" objects="1" scenarios="1"/>
  <mergeCells count="6">
    <mergeCell ref="A17:D17"/>
    <mergeCell ref="A14:D14"/>
    <mergeCell ref="A9:B9"/>
    <mergeCell ref="A18:B18"/>
    <mergeCell ref="A22:D22"/>
    <mergeCell ref="A20:D20"/>
  </mergeCells>
  <dataValidations count="1">
    <dataValidation type="list" allowBlank="1" showInputMessage="1" showErrorMessage="1" sqref="D19 D15" xr:uid="{BFBF8977-F8D7-49DE-BBED-ECB11239103C}">
      <formula1>$F$3:$F$3</formula1>
    </dataValidation>
  </dataValidations>
  <printOptions horizontalCentered="1"/>
  <pageMargins left="0.5" right="0.5" top="1" bottom="0.75" header="0.5" footer="0.5"/>
  <pageSetup scale="8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10371-28A4-4B2C-9555-DDE3119993E2}">
  <dimension ref="A1:G109"/>
  <sheetViews>
    <sheetView zoomScaleNormal="100" workbookViewId="0"/>
  </sheetViews>
  <sheetFormatPr defaultColWidth="11" defaultRowHeight="15" x14ac:dyDescent="0.2"/>
  <cols>
    <col min="1" max="1" width="16.75" style="11" customWidth="1"/>
    <col min="2" max="2" width="36.75" style="11" customWidth="1"/>
    <col min="3" max="6" width="12.5" style="11" customWidth="1"/>
    <col min="7" max="7" width="11.875" style="11" customWidth="1"/>
    <col min="8" max="16384" width="11" style="11"/>
  </cols>
  <sheetData>
    <row r="1" spans="1:7" ht="15" customHeight="1" x14ac:dyDescent="0.25">
      <c r="A1" s="1" t="str">
        <f>CONCATENATE("Schedule ",Cklist!$A38," - ",Cklist!$B38)</f>
        <v>Schedule F - Interest Income / Funded Depreciation / Fair Rental Value</v>
      </c>
      <c r="B1" s="66"/>
      <c r="C1" s="66"/>
      <c r="D1" s="66"/>
      <c r="E1" s="66"/>
      <c r="F1" s="1129" t="s">
        <v>2</v>
      </c>
      <c r="G1" s="1130"/>
    </row>
    <row r="2" spans="1:7" ht="15" customHeight="1" x14ac:dyDescent="0.2">
      <c r="A2" s="4" t="str">
        <f>'Sch A'!$A$2</f>
        <v>SFN 137 (Rev. 04-24)</v>
      </c>
      <c r="D2" s="876"/>
      <c r="E2" s="876"/>
      <c r="F2" s="1131" t="s">
        <v>3</v>
      </c>
      <c r="G2" s="1186">
        <f>'Sch A'!$C$2</f>
        <v>45108</v>
      </c>
    </row>
    <row r="3" spans="1:7" s="32" customFormat="1" ht="15" customHeight="1" x14ac:dyDescent="0.2">
      <c r="A3" s="1447">
        <f>'Sch A'!$A$5</f>
        <v>0</v>
      </c>
      <c r="D3" s="1135"/>
      <c r="E3" s="1135"/>
      <c r="F3" s="1133" t="s">
        <v>4</v>
      </c>
      <c r="G3" s="1134">
        <f>'Sch A'!$C$3</f>
        <v>45473</v>
      </c>
    </row>
    <row r="4" spans="1:7" ht="15" customHeight="1" x14ac:dyDescent="0.2">
      <c r="A4" s="32"/>
      <c r="D4" s="876"/>
      <c r="E4" s="876"/>
      <c r="F4" s="876"/>
      <c r="G4" s="876"/>
    </row>
    <row r="5" spans="1:7" ht="15" customHeight="1" x14ac:dyDescent="0.2">
      <c r="A5" s="1254" t="s">
        <v>1580</v>
      </c>
      <c r="B5" s="1255"/>
      <c r="C5" s="1255"/>
      <c r="D5" s="1255"/>
      <c r="E5" s="1255"/>
      <c r="F5" s="1255"/>
      <c r="G5" s="1003"/>
    </row>
    <row r="6" spans="1:7" s="72" customFormat="1" ht="15" customHeight="1" x14ac:dyDescent="0.2">
      <c r="A6" s="143" t="s">
        <v>930</v>
      </c>
      <c r="B6" s="876"/>
      <c r="C6" s="876"/>
      <c r="D6" s="876"/>
      <c r="E6" s="876"/>
      <c r="F6" s="876"/>
      <c r="G6" s="1258"/>
    </row>
    <row r="7" spans="1:7" ht="15" customHeight="1" x14ac:dyDescent="0.2">
      <c r="A7" s="1237"/>
      <c r="B7" s="1238"/>
      <c r="C7" s="1238"/>
      <c r="D7" s="1238"/>
      <c r="E7" s="1238"/>
      <c r="F7" s="1238"/>
      <c r="G7" s="1049"/>
    </row>
    <row r="8" spans="1:7" ht="15" customHeight="1" x14ac:dyDescent="0.2">
      <c r="A8" s="1254" t="s">
        <v>931</v>
      </c>
      <c r="B8" s="1255"/>
      <c r="C8" s="1255"/>
      <c r="D8" s="1255"/>
      <c r="E8" s="1255"/>
      <c r="F8" s="1255"/>
      <c r="G8" s="1049"/>
    </row>
    <row r="9" spans="1:7" ht="15" customHeight="1" x14ac:dyDescent="0.2">
      <c r="A9" s="1279" t="s">
        <v>932</v>
      </c>
      <c r="B9" s="1280" t="s">
        <v>7</v>
      </c>
      <c r="C9" s="985"/>
      <c r="D9" s="985"/>
      <c r="E9" s="985"/>
      <c r="F9" s="1281"/>
      <c r="G9" s="1282" t="s">
        <v>887</v>
      </c>
    </row>
    <row r="10" spans="1:7" ht="15" customHeight="1" x14ac:dyDescent="0.2">
      <c r="A10" s="1244"/>
      <c r="B10" s="1567"/>
      <c r="C10" s="1568"/>
      <c r="D10" s="1568"/>
      <c r="E10" s="1568"/>
      <c r="F10" s="1569"/>
      <c r="G10" s="1245"/>
    </row>
    <row r="11" spans="1:7" ht="15" customHeight="1" x14ac:dyDescent="0.2">
      <c r="A11" s="1244"/>
      <c r="B11" s="1567"/>
      <c r="C11" s="1568"/>
      <c r="D11" s="1568"/>
      <c r="E11" s="1568"/>
      <c r="F11" s="1569"/>
      <c r="G11" s="1245"/>
    </row>
    <row r="12" spans="1:7" ht="15" customHeight="1" x14ac:dyDescent="0.2">
      <c r="A12" s="1244"/>
      <c r="B12" s="1567"/>
      <c r="C12" s="1568"/>
      <c r="D12" s="1568"/>
      <c r="E12" s="1568"/>
      <c r="F12" s="1569"/>
      <c r="G12" s="1245"/>
    </row>
    <row r="13" spans="1:7" ht="15" customHeight="1" x14ac:dyDescent="0.2">
      <c r="A13" s="1244"/>
      <c r="B13" s="1567"/>
      <c r="C13" s="1568"/>
      <c r="D13" s="1568"/>
      <c r="E13" s="1568"/>
      <c r="F13" s="1569"/>
      <c r="G13" s="1245"/>
    </row>
    <row r="14" spans="1:7" ht="15" customHeight="1" thickBot="1" x14ac:dyDescent="0.25">
      <c r="A14" s="1246"/>
      <c r="B14" s="1247"/>
      <c r="C14" s="1247"/>
      <c r="D14" s="1248"/>
      <c r="E14" s="1248"/>
      <c r="F14" s="1274"/>
      <c r="G14" s="1249">
        <f>SUM(G10:G13)</f>
        <v>0</v>
      </c>
    </row>
    <row r="15" spans="1:7" ht="15" customHeight="1" thickTop="1" x14ac:dyDescent="0.2">
      <c r="A15" s="1212"/>
      <c r="B15" s="968"/>
      <c r="C15" s="968"/>
      <c r="D15" s="968"/>
      <c r="E15" s="968"/>
      <c r="F15" s="1215"/>
      <c r="G15" s="1250"/>
    </row>
    <row r="16" spans="1:7" ht="15" customHeight="1" x14ac:dyDescent="0.2">
      <c r="A16" s="1254" t="s">
        <v>1551</v>
      </c>
      <c r="B16" s="1240"/>
      <c r="C16" s="1241"/>
      <c r="D16" s="1241"/>
      <c r="E16" s="1241"/>
      <c r="F16" s="1242"/>
      <c r="G16" s="1256"/>
    </row>
    <row r="17" spans="1:7" ht="15" customHeight="1" x14ac:dyDescent="0.2">
      <c r="A17" s="1239" t="s">
        <v>932</v>
      </c>
      <c r="B17" s="1240" t="s">
        <v>7</v>
      </c>
      <c r="C17" s="1241"/>
      <c r="D17" s="1241"/>
      <c r="E17" s="1242"/>
      <c r="F17" s="1243" t="s">
        <v>887</v>
      </c>
      <c r="G17" s="1243" t="s">
        <v>887</v>
      </c>
    </row>
    <row r="18" spans="1:7" ht="15" customHeight="1" x14ac:dyDescent="0.2">
      <c r="A18" s="1244"/>
      <c r="B18" s="1567"/>
      <c r="C18" s="1568"/>
      <c r="D18" s="1568"/>
      <c r="E18" s="1568"/>
      <c r="F18" s="1569"/>
      <c r="G18" s="1245"/>
    </row>
    <row r="19" spans="1:7" ht="15" customHeight="1" x14ac:dyDescent="0.2">
      <c r="A19" s="1244"/>
      <c r="B19" s="1567"/>
      <c r="C19" s="1568"/>
      <c r="D19" s="1568"/>
      <c r="E19" s="1568"/>
      <c r="F19" s="1569"/>
      <c r="G19" s="1245"/>
    </row>
    <row r="20" spans="1:7" ht="15" customHeight="1" x14ac:dyDescent="0.2">
      <c r="A20" s="1244"/>
      <c r="B20" s="1567"/>
      <c r="C20" s="1568"/>
      <c r="D20" s="1568"/>
      <c r="E20" s="1568"/>
      <c r="F20" s="1569"/>
      <c r="G20" s="1245"/>
    </row>
    <row r="21" spans="1:7" ht="15" customHeight="1" x14ac:dyDescent="0.2">
      <c r="A21" s="1244"/>
      <c r="B21" s="1567"/>
      <c r="C21" s="1568"/>
      <c r="D21" s="1568"/>
      <c r="E21" s="1568"/>
      <c r="F21" s="1569"/>
      <c r="G21" s="1245"/>
    </row>
    <row r="22" spans="1:7" ht="15" customHeight="1" thickBot="1" x14ac:dyDescent="0.25">
      <c r="A22" s="1246"/>
      <c r="B22" s="1247"/>
      <c r="C22" s="1247"/>
      <c r="D22" s="1248"/>
      <c r="E22" s="1248"/>
      <c r="F22" s="1274"/>
      <c r="G22" s="1249">
        <f>SUM(G18:G21)</f>
        <v>0</v>
      </c>
    </row>
    <row r="23" spans="1:7" ht="15" customHeight="1" thickTop="1" x14ac:dyDescent="0.2">
      <c r="A23" s="1212"/>
      <c r="B23" s="968"/>
      <c r="C23" s="968"/>
      <c r="D23" s="968"/>
      <c r="E23" s="968"/>
      <c r="F23" s="1250"/>
      <c r="G23" s="1250"/>
    </row>
    <row r="24" spans="1:7" ht="15" customHeight="1" x14ac:dyDescent="0.2">
      <c r="A24" s="1254" t="s">
        <v>1550</v>
      </c>
      <c r="B24" s="1240"/>
      <c r="C24" s="1241"/>
      <c r="D24" s="1241"/>
      <c r="E24" s="1241"/>
      <c r="F24" s="1242"/>
      <c r="G24" s="1256"/>
    </row>
    <row r="25" spans="1:7" ht="15" customHeight="1" x14ac:dyDescent="0.2">
      <c r="A25" s="1239" t="s">
        <v>932</v>
      </c>
      <c r="B25" s="1240" t="s">
        <v>7</v>
      </c>
      <c r="C25" s="1241"/>
      <c r="D25" s="1241"/>
      <c r="E25" s="1242"/>
      <c r="F25" s="1243" t="s">
        <v>887</v>
      </c>
      <c r="G25" s="1243" t="s">
        <v>887</v>
      </c>
    </row>
    <row r="26" spans="1:7" ht="15" customHeight="1" x14ac:dyDescent="0.2">
      <c r="A26" s="1244"/>
      <c r="B26" s="1567"/>
      <c r="C26" s="1568"/>
      <c r="D26" s="1568"/>
      <c r="E26" s="1568"/>
      <c r="F26" s="1569"/>
      <c r="G26" s="1245"/>
    </row>
    <row r="27" spans="1:7" ht="15" customHeight="1" x14ac:dyDescent="0.2">
      <c r="A27" s="1244"/>
      <c r="B27" s="1567"/>
      <c r="C27" s="1568"/>
      <c r="D27" s="1568"/>
      <c r="E27" s="1568"/>
      <c r="F27" s="1569"/>
      <c r="G27" s="1245"/>
    </row>
    <row r="28" spans="1:7" ht="15" customHeight="1" x14ac:dyDescent="0.2">
      <c r="A28" s="1244"/>
      <c r="B28" s="1567"/>
      <c r="C28" s="1568"/>
      <c r="D28" s="1568"/>
      <c r="E28" s="1568"/>
      <c r="F28" s="1569"/>
      <c r="G28" s="1245"/>
    </row>
    <row r="29" spans="1:7" ht="15" customHeight="1" x14ac:dyDescent="0.2">
      <c r="A29" s="1244"/>
      <c r="B29" s="1567"/>
      <c r="C29" s="1568"/>
      <c r="D29" s="1568"/>
      <c r="E29" s="1568"/>
      <c r="F29" s="1569"/>
      <c r="G29" s="1245"/>
    </row>
    <row r="30" spans="1:7" ht="15" customHeight="1" thickBot="1" x14ac:dyDescent="0.25">
      <c r="A30" s="1246"/>
      <c r="B30" s="1247"/>
      <c r="C30" s="1247"/>
      <c r="D30" s="1248"/>
      <c r="E30" s="1248"/>
      <c r="F30" s="1274"/>
      <c r="G30" s="1249">
        <f>SUM(G26:G29)</f>
        <v>0</v>
      </c>
    </row>
    <row r="31" spans="1:7" ht="15" customHeight="1" thickTop="1" thickBot="1" x14ac:dyDescent="0.25">
      <c r="A31" s="1212"/>
      <c r="B31" s="968"/>
      <c r="C31" s="968"/>
      <c r="D31" s="968"/>
      <c r="E31" s="968"/>
      <c r="F31" s="1275"/>
      <c r="G31" s="1251">
        <f>G14+G22+G30</f>
        <v>0</v>
      </c>
    </row>
    <row r="32" spans="1:7" ht="9.6" customHeight="1" thickTop="1" x14ac:dyDescent="0.2">
      <c r="A32" s="1212"/>
      <c r="B32" s="968"/>
      <c r="C32" s="968"/>
      <c r="D32" s="968"/>
      <c r="E32" s="968"/>
      <c r="F32" s="1215"/>
    </row>
    <row r="33" spans="1:7" s="72" customFormat="1" ht="26.1" customHeight="1" x14ac:dyDescent="0.2">
      <c r="A33" s="1565" t="s">
        <v>933</v>
      </c>
      <c r="B33" s="1566"/>
      <c r="C33" s="1566"/>
      <c r="D33" s="1566"/>
      <c r="E33" s="1566"/>
      <c r="F33" s="1566"/>
      <c r="G33" s="1566"/>
    </row>
    <row r="34" spans="1:7" s="72" customFormat="1" ht="15" customHeight="1" x14ac:dyDescent="0.2">
      <c r="A34" s="1356"/>
      <c r="B34" s="1357"/>
      <c r="C34" s="1252"/>
      <c r="D34" s="1276"/>
      <c r="E34" s="1257" t="s">
        <v>586</v>
      </c>
      <c r="F34" s="1257" t="s">
        <v>587</v>
      </c>
      <c r="G34" s="1253"/>
    </row>
    <row r="35" spans="1:7" ht="15" customHeight="1" x14ac:dyDescent="0.2">
      <c r="A35" s="1283" t="s">
        <v>1799</v>
      </c>
      <c r="B35" s="900"/>
      <c r="C35" s="900"/>
      <c r="E35" s="1261"/>
      <c r="F35" s="1261"/>
      <c r="G35" s="1262"/>
    </row>
    <row r="36" spans="1:7" ht="15" customHeight="1" x14ac:dyDescent="0.2">
      <c r="A36" s="1284" t="s">
        <v>934</v>
      </c>
      <c r="B36" s="1263"/>
      <c r="C36" s="900"/>
      <c r="E36" s="3"/>
      <c r="F36" s="1264"/>
      <c r="G36" s="1259"/>
    </row>
    <row r="37" spans="1:7" ht="15" customHeight="1" x14ac:dyDescent="0.2">
      <c r="A37" s="1284" t="s">
        <v>935</v>
      </c>
      <c r="B37" s="1263"/>
      <c r="C37" s="900"/>
      <c r="E37" s="3"/>
      <c r="F37" s="1265"/>
      <c r="G37" s="1259"/>
    </row>
    <row r="38" spans="1:7" ht="15" customHeight="1" x14ac:dyDescent="0.2">
      <c r="A38" s="1284" t="s">
        <v>936</v>
      </c>
      <c r="B38" s="1263"/>
      <c r="C38" s="900"/>
      <c r="E38" s="3"/>
      <c r="F38" s="1266"/>
      <c r="G38" s="1260">
        <f>G36-G37</f>
        <v>0</v>
      </c>
    </row>
    <row r="39" spans="1:7" ht="15" customHeight="1" x14ac:dyDescent="0.2">
      <c r="A39" s="1131" t="s">
        <v>937</v>
      </c>
      <c r="B39" s="900"/>
      <c r="C39" s="1267"/>
      <c r="D39" s="1233"/>
      <c r="E39" s="1267"/>
      <c r="F39" s="1268"/>
      <c r="G39" s="1259"/>
    </row>
    <row r="40" spans="1:7" ht="15" customHeight="1" x14ac:dyDescent="0.2">
      <c r="A40" s="1285" t="s">
        <v>1800</v>
      </c>
      <c r="B40" s="1269"/>
      <c r="C40" s="900"/>
      <c r="E40" s="1270"/>
      <c r="F40" s="1270"/>
      <c r="G40" s="1271"/>
    </row>
    <row r="41" spans="1:7" ht="15" customHeight="1" x14ac:dyDescent="0.2">
      <c r="A41" s="1284" t="s">
        <v>938</v>
      </c>
      <c r="B41" s="1263"/>
      <c r="C41" s="1559"/>
      <c r="D41" s="1560"/>
      <c r="E41" s="1560"/>
      <c r="F41" s="1560"/>
      <c r="G41" s="1561"/>
    </row>
    <row r="42" spans="1:7" ht="15" customHeight="1" x14ac:dyDescent="0.2">
      <c r="A42" s="1286" t="s">
        <v>1801</v>
      </c>
      <c r="B42" s="1277"/>
      <c r="C42" s="1278"/>
      <c r="D42" s="1360"/>
      <c r="E42" s="1272"/>
      <c r="F42" s="1272"/>
      <c r="G42" s="1358"/>
    </row>
    <row r="43" spans="1:7" ht="15" customHeight="1" x14ac:dyDescent="0.2">
      <c r="A43" s="1287" t="s">
        <v>939</v>
      </c>
      <c r="B43" s="1273"/>
      <c r="C43" s="1267"/>
      <c r="D43" s="1234"/>
      <c r="E43" s="1272"/>
      <c r="F43" s="1272"/>
      <c r="G43" s="1359"/>
    </row>
    <row r="44" spans="1:7" ht="15" customHeight="1" x14ac:dyDescent="0.2"/>
    <row r="45" spans="1:7" ht="15" customHeight="1" x14ac:dyDescent="0.2">
      <c r="B45" s="858"/>
    </row>
    <row r="46" spans="1:7" ht="15" customHeight="1" x14ac:dyDescent="0.2">
      <c r="A46" s="1224" t="s">
        <v>1802</v>
      </c>
      <c r="B46" s="1562"/>
      <c r="C46" s="1563"/>
      <c r="D46" s="1563"/>
      <c r="E46" s="1563"/>
      <c r="F46" s="1563"/>
      <c r="G46" s="1564"/>
    </row>
    <row r="47" spans="1:7" ht="15" customHeight="1" x14ac:dyDescent="0.2">
      <c r="A47" s="1203" t="s">
        <v>932</v>
      </c>
      <c r="B47" s="1202" t="s">
        <v>1577</v>
      </c>
      <c r="C47" s="993"/>
      <c r="D47" s="993"/>
      <c r="E47" s="993"/>
      <c r="F47" s="993"/>
      <c r="G47" s="1204"/>
    </row>
    <row r="48" spans="1:7" ht="38.25" x14ac:dyDescent="0.2">
      <c r="A48" s="455" t="s">
        <v>628</v>
      </c>
      <c r="B48" s="1235"/>
      <c r="C48" s="189" t="s">
        <v>940</v>
      </c>
      <c r="D48" s="189" t="s">
        <v>55</v>
      </c>
      <c r="E48" s="189" t="s">
        <v>941</v>
      </c>
      <c r="F48" s="191" t="s">
        <v>942</v>
      </c>
      <c r="G48" s="187" t="s">
        <v>943</v>
      </c>
    </row>
    <row r="49" spans="1:7" ht="15" customHeight="1" x14ac:dyDescent="0.2">
      <c r="A49" s="1205" t="s">
        <v>632</v>
      </c>
      <c r="B49" s="1177"/>
      <c r="C49" s="994"/>
      <c r="D49" s="994"/>
      <c r="E49" s="994"/>
      <c r="F49" s="994"/>
      <c r="G49" s="1206"/>
    </row>
    <row r="50" spans="1:7" ht="15" customHeight="1" x14ac:dyDescent="0.2">
      <c r="A50" s="1205" t="s">
        <v>633</v>
      </c>
      <c r="B50" s="1177"/>
      <c r="C50" s="994"/>
      <c r="D50" s="994"/>
      <c r="E50" s="994"/>
      <c r="F50" s="994"/>
      <c r="G50" s="1206"/>
    </row>
    <row r="51" spans="1:7" ht="15" customHeight="1" x14ac:dyDescent="0.2">
      <c r="A51" s="1205" t="s">
        <v>634</v>
      </c>
      <c r="B51" s="1177"/>
      <c r="C51" s="994"/>
      <c r="D51" s="994"/>
      <c r="E51" s="994"/>
      <c r="F51" s="994"/>
      <c r="G51" s="1206"/>
    </row>
    <row r="52" spans="1:7" ht="15" customHeight="1" x14ac:dyDescent="0.2">
      <c r="A52" s="1205" t="s">
        <v>1548</v>
      </c>
      <c r="B52" s="1177"/>
      <c r="C52" s="994"/>
      <c r="D52" s="994"/>
      <c r="E52" s="994"/>
      <c r="F52" s="994"/>
      <c r="G52" s="1206"/>
    </row>
    <row r="53" spans="1:7" ht="15" customHeight="1" x14ac:dyDescent="0.2">
      <c r="A53" s="1205" t="s">
        <v>636</v>
      </c>
      <c r="B53" s="1177"/>
      <c r="C53" s="994"/>
      <c r="D53" s="994"/>
      <c r="E53" s="994"/>
      <c r="F53" s="994"/>
      <c r="G53" s="1206"/>
    </row>
    <row r="54" spans="1:7" ht="15" customHeight="1" x14ac:dyDescent="0.2">
      <c r="A54" s="1205" t="s">
        <v>637</v>
      </c>
      <c r="B54" s="1177"/>
      <c r="C54" s="994"/>
      <c r="D54" s="994"/>
      <c r="E54" s="994"/>
      <c r="F54" s="994"/>
      <c r="G54" s="1206"/>
    </row>
    <row r="55" spans="1:7" ht="15" customHeight="1" x14ac:dyDescent="0.2">
      <c r="A55" s="1205" t="s">
        <v>638</v>
      </c>
      <c r="B55" s="1177"/>
      <c r="C55" s="994"/>
      <c r="D55" s="994"/>
      <c r="E55" s="994"/>
      <c r="F55" s="994"/>
      <c r="G55" s="1206"/>
    </row>
    <row r="56" spans="1:7" ht="15" customHeight="1" x14ac:dyDescent="0.2">
      <c r="A56" s="1205" t="s">
        <v>639</v>
      </c>
      <c r="B56" s="1177"/>
      <c r="C56" s="994"/>
      <c r="D56" s="994"/>
      <c r="E56" s="994"/>
      <c r="F56" s="994"/>
      <c r="G56" s="1206"/>
    </row>
    <row r="57" spans="1:7" ht="15" customHeight="1" x14ac:dyDescent="0.2">
      <c r="A57" s="1205" t="s">
        <v>1549</v>
      </c>
      <c r="B57" s="1177"/>
      <c r="C57" s="994"/>
      <c r="D57" s="994"/>
      <c r="E57" s="994"/>
      <c r="F57" s="994"/>
      <c r="G57" s="1206"/>
    </row>
    <row r="58" spans="1:7" ht="15" customHeight="1" x14ac:dyDescent="0.2">
      <c r="A58" s="1205" t="s">
        <v>641</v>
      </c>
      <c r="B58" s="1177"/>
      <c r="C58" s="994"/>
      <c r="D58" s="994"/>
      <c r="E58" s="994"/>
      <c r="F58" s="994"/>
      <c r="G58" s="1206"/>
    </row>
    <row r="59" spans="1:7" ht="15" customHeight="1" x14ac:dyDescent="0.2">
      <c r="A59" s="1205" t="s">
        <v>642</v>
      </c>
      <c r="B59" s="1177"/>
      <c r="C59" s="456"/>
      <c r="D59" s="456"/>
      <c r="E59" s="456"/>
      <c r="F59" s="456"/>
      <c r="G59" s="1207"/>
    </row>
    <row r="60" spans="1:7" ht="15" customHeight="1" x14ac:dyDescent="0.2">
      <c r="A60" s="1205" t="s">
        <v>643</v>
      </c>
      <c r="B60" s="1177"/>
      <c r="C60" s="970"/>
      <c r="D60" s="971"/>
      <c r="E60" s="971"/>
      <c r="F60" s="971"/>
      <c r="G60" s="1208"/>
    </row>
    <row r="61" spans="1:7" ht="15" customHeight="1" thickBot="1" x14ac:dyDescent="0.25">
      <c r="A61" s="1362"/>
      <c r="B61" s="1361" t="s">
        <v>471</v>
      </c>
      <c r="C61" s="457">
        <f>SUM(C49:C60)</f>
        <v>0</v>
      </c>
      <c r="D61" s="457">
        <f>SUM(D49:D60)</f>
        <v>0</v>
      </c>
      <c r="E61" s="457">
        <f>SUM(E49:E60)</f>
        <v>0</v>
      </c>
      <c r="F61" s="457">
        <f>SUM(F49:F60)</f>
        <v>0</v>
      </c>
      <c r="G61" s="1209">
        <f>SUM(G49:G60)</f>
        <v>0</v>
      </c>
    </row>
    <row r="62" spans="1:7" ht="15" customHeight="1" thickTop="1" x14ac:dyDescent="0.2">
      <c r="A62" s="1210"/>
      <c r="B62" s="972" t="s">
        <v>644</v>
      </c>
      <c r="C62" s="973"/>
      <c r="D62" s="973"/>
      <c r="E62" s="973"/>
      <c r="F62" s="973"/>
      <c r="G62" s="1211"/>
    </row>
    <row r="63" spans="1:7" ht="15" customHeight="1" x14ac:dyDescent="0.2">
      <c r="A63" s="1212"/>
      <c r="B63" s="977" t="s">
        <v>1545</v>
      </c>
      <c r="C63" s="968"/>
      <c r="D63" s="968"/>
      <c r="E63" s="968"/>
      <c r="F63" s="975" t="s">
        <v>944</v>
      </c>
      <c r="G63" s="1213"/>
    </row>
    <row r="64" spans="1:7" ht="15" customHeight="1" x14ac:dyDescent="0.2">
      <c r="A64" s="1212"/>
      <c r="C64" s="975" t="s">
        <v>945</v>
      </c>
      <c r="D64" s="1214">
        <f>D61</f>
        <v>0</v>
      </c>
      <c r="E64" s="968"/>
      <c r="F64" s="957"/>
      <c r="G64" s="1215"/>
    </row>
    <row r="65" spans="1:7" ht="15" customHeight="1" x14ac:dyDescent="0.2">
      <c r="A65" s="1212"/>
      <c r="C65" s="975" t="s">
        <v>940</v>
      </c>
      <c r="D65" s="458">
        <f>C61</f>
        <v>0</v>
      </c>
      <c r="E65" s="968"/>
      <c r="F65" s="975"/>
      <c r="G65" s="1216">
        <f>SUM(D64:D65)</f>
        <v>0</v>
      </c>
    </row>
    <row r="66" spans="1:7" ht="15" customHeight="1" x14ac:dyDescent="0.2">
      <c r="A66" s="1212"/>
      <c r="B66" s="976"/>
      <c r="C66" s="968"/>
      <c r="D66" s="968"/>
      <c r="E66" s="968"/>
      <c r="F66" s="957"/>
      <c r="G66" s="1215"/>
    </row>
    <row r="67" spans="1:7" ht="15" customHeight="1" x14ac:dyDescent="0.2">
      <c r="A67" s="1212"/>
      <c r="B67" s="975" t="s">
        <v>946</v>
      </c>
      <c r="C67" s="968"/>
      <c r="D67" s="968"/>
      <c r="E67" s="968"/>
      <c r="F67" s="957"/>
      <c r="G67" s="1215"/>
    </row>
    <row r="68" spans="1:7" ht="15" customHeight="1" x14ac:dyDescent="0.2">
      <c r="A68" s="1212"/>
      <c r="C68" s="975" t="s">
        <v>947</v>
      </c>
      <c r="D68" s="969">
        <f>-E61</f>
        <v>0</v>
      </c>
      <c r="E68" s="968"/>
      <c r="F68" s="957"/>
      <c r="G68" s="1215"/>
    </row>
    <row r="69" spans="1:7" ht="15" customHeight="1" x14ac:dyDescent="0.2">
      <c r="A69" s="1212"/>
      <c r="C69" s="975" t="s">
        <v>948</v>
      </c>
      <c r="D69" s="969">
        <f>-F61</f>
        <v>0</v>
      </c>
      <c r="E69" s="968"/>
      <c r="F69" s="957"/>
      <c r="G69" s="1215"/>
    </row>
    <row r="70" spans="1:7" ht="15" customHeight="1" x14ac:dyDescent="0.2">
      <c r="A70" s="1212"/>
      <c r="C70" s="975" t="s">
        <v>949</v>
      </c>
      <c r="D70" s="458">
        <f>-G61</f>
        <v>0</v>
      </c>
      <c r="E70" s="968"/>
      <c r="F70" s="975"/>
      <c r="G70" s="1216">
        <f>SUM(D68:D70)</f>
        <v>0</v>
      </c>
    </row>
    <row r="71" spans="1:7" ht="15" customHeight="1" x14ac:dyDescent="0.2">
      <c r="A71" s="1212"/>
      <c r="B71" s="968"/>
      <c r="C71" s="968"/>
      <c r="D71" s="968"/>
      <c r="E71" s="968"/>
      <c r="F71" s="957"/>
      <c r="G71" s="1215"/>
    </row>
    <row r="72" spans="1:7" ht="15" customHeight="1" x14ac:dyDescent="0.2">
      <c r="A72" s="1212"/>
      <c r="B72" s="968"/>
      <c r="C72" s="968"/>
      <c r="D72" s="968"/>
      <c r="E72" s="968"/>
      <c r="F72" s="977" t="s">
        <v>1009</v>
      </c>
      <c r="G72" s="1217">
        <f>SUM(G63:G71)</f>
        <v>0</v>
      </c>
    </row>
    <row r="73" spans="1:7" ht="15" customHeight="1" x14ac:dyDescent="0.2">
      <c r="A73" s="1212"/>
      <c r="B73" s="968"/>
      <c r="C73" s="968"/>
      <c r="D73" s="968"/>
      <c r="E73" s="968"/>
      <c r="F73" s="978"/>
      <c r="G73" s="1218"/>
    </row>
    <row r="74" spans="1:7" ht="15" customHeight="1" x14ac:dyDescent="0.2">
      <c r="A74" s="1219" t="s">
        <v>950</v>
      </c>
      <c r="B74" s="1220"/>
      <c r="C74" s="1220"/>
      <c r="D74" s="1220"/>
      <c r="E74" s="1220"/>
      <c r="F74" s="1220"/>
      <c r="G74" s="1221"/>
    </row>
    <row r="77" spans="1:7" ht="15" customHeight="1" x14ac:dyDescent="0.2">
      <c r="A77" s="1222" t="s">
        <v>1579</v>
      </c>
      <c r="B77" s="1223"/>
      <c r="C77" s="1223"/>
      <c r="D77" s="1223"/>
      <c r="E77" s="1223"/>
      <c r="F77" s="1003"/>
    </row>
    <row r="78" spans="1:7" ht="15" customHeight="1" x14ac:dyDescent="0.2">
      <c r="A78" s="1288" t="s">
        <v>1802</v>
      </c>
      <c r="B78" s="1570"/>
      <c r="C78" s="1563"/>
      <c r="D78" s="1563"/>
      <c r="E78" s="1563"/>
      <c r="F78" s="1564"/>
    </row>
    <row r="79" spans="1:7" ht="15" customHeight="1" x14ac:dyDescent="0.2">
      <c r="A79" s="1288" t="s">
        <v>932</v>
      </c>
      <c r="B79" s="1289" t="s">
        <v>1578</v>
      </c>
      <c r="C79" s="1290"/>
      <c r="D79" s="1290"/>
      <c r="E79" s="1291"/>
      <c r="F79" s="1215"/>
    </row>
    <row r="80" spans="1:7" ht="15" customHeight="1" x14ac:dyDescent="0.2">
      <c r="A80" s="455" t="s">
        <v>628</v>
      </c>
      <c r="B80" s="1176"/>
      <c r="C80" s="968"/>
      <c r="D80" s="455" t="s">
        <v>940</v>
      </c>
      <c r="E80" s="455" t="s">
        <v>55</v>
      </c>
      <c r="F80" s="18" t="s">
        <v>1557</v>
      </c>
    </row>
    <row r="81" spans="1:6" ht="15" customHeight="1" x14ac:dyDescent="0.2">
      <c r="A81" s="1292" t="s">
        <v>632</v>
      </c>
      <c r="B81" s="1571"/>
      <c r="C81" s="1572"/>
      <c r="D81" s="1293"/>
      <c r="E81" s="1225"/>
      <c r="F81" s="1226"/>
    </row>
    <row r="82" spans="1:6" ht="15" customHeight="1" x14ac:dyDescent="0.2">
      <c r="A82" s="1205" t="s">
        <v>633</v>
      </c>
      <c r="B82" s="1571"/>
      <c r="C82" s="1572"/>
      <c r="D82" s="1225"/>
      <c r="E82" s="1225"/>
      <c r="F82" s="1226"/>
    </row>
    <row r="83" spans="1:6" ht="15" customHeight="1" x14ac:dyDescent="0.2">
      <c r="A83" s="1205" t="s">
        <v>634</v>
      </c>
      <c r="B83" s="1571"/>
      <c r="C83" s="1572"/>
      <c r="D83" s="1225"/>
      <c r="E83" s="1225"/>
      <c r="F83" s="1226"/>
    </row>
    <row r="84" spans="1:6" ht="15" customHeight="1" x14ac:dyDescent="0.2">
      <c r="A84" s="1205" t="s">
        <v>1548</v>
      </c>
      <c r="B84" s="1571"/>
      <c r="C84" s="1572"/>
      <c r="D84" s="1225"/>
      <c r="E84" s="1225"/>
      <c r="F84" s="1226"/>
    </row>
    <row r="85" spans="1:6" ht="15" customHeight="1" x14ac:dyDescent="0.2">
      <c r="A85" s="1205" t="s">
        <v>636</v>
      </c>
      <c r="B85" s="1571"/>
      <c r="C85" s="1572"/>
      <c r="D85" s="1225"/>
      <c r="E85" s="1225"/>
      <c r="F85" s="1226"/>
    </row>
    <row r="86" spans="1:6" ht="15" customHeight="1" x14ac:dyDescent="0.2">
      <c r="A86" s="1205" t="s">
        <v>637</v>
      </c>
      <c r="B86" s="1571"/>
      <c r="C86" s="1572"/>
      <c r="D86" s="1225"/>
      <c r="E86" s="1225"/>
      <c r="F86" s="1226"/>
    </row>
    <row r="87" spans="1:6" ht="15" customHeight="1" x14ac:dyDescent="0.2">
      <c r="A87" s="1205" t="s">
        <v>638</v>
      </c>
      <c r="B87" s="1571"/>
      <c r="C87" s="1572"/>
      <c r="D87" s="1225"/>
      <c r="E87" s="1225"/>
      <c r="F87" s="1226"/>
    </row>
    <row r="88" spans="1:6" ht="15" customHeight="1" x14ac:dyDescent="0.2">
      <c r="A88" s="1205" t="s">
        <v>639</v>
      </c>
      <c r="B88" s="1571"/>
      <c r="C88" s="1572"/>
      <c r="D88" s="1225"/>
      <c r="E88" s="1225"/>
      <c r="F88" s="1226"/>
    </row>
    <row r="89" spans="1:6" ht="15" customHeight="1" x14ac:dyDescent="0.2">
      <c r="A89" s="1205" t="s">
        <v>1549</v>
      </c>
      <c r="B89" s="1571"/>
      <c r="C89" s="1572"/>
      <c r="D89" s="1225"/>
      <c r="E89" s="1225"/>
      <c r="F89" s="1226"/>
    </row>
    <row r="90" spans="1:6" ht="15" customHeight="1" x14ac:dyDescent="0.2">
      <c r="A90" s="1205" t="s">
        <v>641</v>
      </c>
      <c r="B90" s="1571"/>
      <c r="C90" s="1572"/>
      <c r="D90" s="1225"/>
      <c r="E90" s="1225"/>
      <c r="F90" s="1226"/>
    </row>
    <row r="91" spans="1:6" ht="15" customHeight="1" x14ac:dyDescent="0.2">
      <c r="A91" s="1205" t="s">
        <v>642</v>
      </c>
      <c r="B91" s="1571"/>
      <c r="C91" s="1572"/>
      <c r="D91" s="456"/>
      <c r="E91" s="456"/>
      <c r="F91" s="1207"/>
    </row>
    <row r="92" spans="1:6" ht="15" customHeight="1" x14ac:dyDescent="0.2">
      <c r="A92" s="1205" t="s">
        <v>643</v>
      </c>
      <c r="B92" s="1571"/>
      <c r="C92" s="1572"/>
      <c r="D92" s="970"/>
      <c r="E92" s="971"/>
      <c r="F92" s="1208"/>
    </row>
    <row r="93" spans="1:6" ht="15" customHeight="1" thickBot="1" x14ac:dyDescent="0.25">
      <c r="A93" s="1227"/>
      <c r="B93" s="979"/>
      <c r="C93" s="979" t="s">
        <v>471</v>
      </c>
      <c r="D93" s="457">
        <f>SUM(D81:D92)</f>
        <v>0</v>
      </c>
      <c r="E93" s="457">
        <f>SUM(E81:E92)</f>
        <v>0</v>
      </c>
      <c r="F93" s="1209">
        <f>SUM(F81:F92)</f>
        <v>0</v>
      </c>
    </row>
    <row r="94" spans="1:6" ht="15" customHeight="1" thickTop="1" x14ac:dyDescent="0.2">
      <c r="A94" s="1210"/>
      <c r="B94" s="972"/>
      <c r="C94" s="968"/>
      <c r="D94" s="973"/>
      <c r="E94" s="973"/>
      <c r="F94" s="1211"/>
    </row>
    <row r="95" spans="1:6" ht="15" customHeight="1" x14ac:dyDescent="0.2">
      <c r="A95" s="1212"/>
      <c r="B95" s="977" t="s">
        <v>1545</v>
      </c>
      <c r="C95" s="968"/>
      <c r="D95" s="968"/>
      <c r="E95" s="975" t="s">
        <v>944</v>
      </c>
      <c r="F95" s="1228"/>
    </row>
    <row r="96" spans="1:6" ht="15" customHeight="1" x14ac:dyDescent="0.2">
      <c r="A96" s="1212"/>
      <c r="B96" s="975"/>
      <c r="C96" s="975" t="s">
        <v>945</v>
      </c>
      <c r="D96" s="969">
        <f>E93</f>
        <v>0</v>
      </c>
      <c r="E96" s="968"/>
      <c r="F96" s="1215"/>
    </row>
    <row r="97" spans="1:6" ht="15" customHeight="1" x14ac:dyDescent="0.2">
      <c r="A97" s="1212"/>
      <c r="B97" s="975"/>
      <c r="C97" s="975" t="s">
        <v>940</v>
      </c>
      <c r="D97" s="1229">
        <f>D93</f>
        <v>0</v>
      </c>
      <c r="E97" s="968"/>
      <c r="F97" s="1230">
        <f>SUM(D96:D97)</f>
        <v>0</v>
      </c>
    </row>
    <row r="98" spans="1:6" ht="15" customHeight="1" x14ac:dyDescent="0.2">
      <c r="A98" s="1212"/>
      <c r="B98" s="976"/>
      <c r="C98" s="968"/>
      <c r="D98" s="968"/>
      <c r="E98" s="968"/>
      <c r="F98" s="1215"/>
    </row>
    <row r="99" spans="1:6" ht="15" customHeight="1" x14ac:dyDescent="0.2">
      <c r="A99" s="1212"/>
      <c r="B99" s="975" t="s">
        <v>946</v>
      </c>
      <c r="C99" s="957"/>
      <c r="D99" s="968"/>
      <c r="E99" s="968"/>
      <c r="F99" s="1215"/>
    </row>
    <row r="100" spans="1:6" ht="15" customHeight="1" x14ac:dyDescent="0.2">
      <c r="A100" s="1212"/>
      <c r="B100" s="974"/>
      <c r="C100" s="974" t="s">
        <v>1547</v>
      </c>
      <c r="D100" s="735"/>
      <c r="E100" s="978"/>
      <c r="F100" s="1230">
        <f>F93</f>
        <v>0</v>
      </c>
    </row>
    <row r="101" spans="1:6" ht="15" customHeight="1" x14ac:dyDescent="0.2">
      <c r="A101" s="1212"/>
      <c r="B101" s="968"/>
      <c r="C101" s="968"/>
      <c r="D101" s="968"/>
      <c r="E101" s="968"/>
      <c r="F101" s="1215"/>
    </row>
    <row r="102" spans="1:6" ht="15" customHeight="1" thickBot="1" x14ac:dyDescent="0.25">
      <c r="A102" s="1212"/>
      <c r="B102" s="968"/>
      <c r="C102" s="968"/>
      <c r="D102" s="968"/>
      <c r="E102" s="977" t="s">
        <v>1009</v>
      </c>
      <c r="F102" s="1231">
        <f>SUM(F95:F101)</f>
        <v>0</v>
      </c>
    </row>
    <row r="103" spans="1:6" ht="15" customHeight="1" thickTop="1" x14ac:dyDescent="0.2">
      <c r="A103" s="1212"/>
      <c r="B103" s="968"/>
      <c r="C103" s="968"/>
      <c r="D103" s="968"/>
      <c r="E103" s="968"/>
      <c r="F103" s="1218"/>
    </row>
    <row r="104" spans="1:6" ht="15" customHeight="1" x14ac:dyDescent="0.2">
      <c r="A104" s="1212"/>
      <c r="B104" s="980" t="s">
        <v>1552</v>
      </c>
      <c r="C104" s="968"/>
      <c r="D104" s="1465"/>
      <c r="E104" s="1465"/>
      <c r="F104" s="1466"/>
    </row>
    <row r="105" spans="1:6" ht="15" customHeight="1" x14ac:dyDescent="0.2">
      <c r="A105" s="1212"/>
      <c r="B105" s="980" t="s">
        <v>1553</v>
      </c>
      <c r="C105" s="968"/>
      <c r="D105" s="1467"/>
      <c r="E105" s="1467"/>
      <c r="F105" s="1466"/>
    </row>
    <row r="106" spans="1:6" ht="15" customHeight="1" x14ac:dyDescent="0.2">
      <c r="A106" s="1212"/>
      <c r="B106" s="980" t="s">
        <v>1554</v>
      </c>
      <c r="C106" s="968"/>
      <c r="D106" s="1468">
        <f>IF(D104&gt;D105,D104-D105,0)</f>
        <v>0</v>
      </c>
      <c r="E106" s="1468">
        <f>IF(E104&gt;E105,E104-E105,0)</f>
        <v>0</v>
      </c>
      <c r="F106" s="1466"/>
    </row>
    <row r="107" spans="1:6" ht="15" customHeight="1" x14ac:dyDescent="0.2">
      <c r="A107" s="1212"/>
      <c r="B107" s="980" t="s">
        <v>1555</v>
      </c>
      <c r="C107" s="968"/>
      <c r="D107" s="1469">
        <f>SUM('Sch B-2s'!C57:H57)</f>
        <v>0</v>
      </c>
      <c r="E107" s="1469">
        <f>'Sch B-2s'!Q57-D107</f>
        <v>0</v>
      </c>
      <c r="F107" s="1466"/>
    </row>
    <row r="108" spans="1:6" ht="15" customHeight="1" thickBot="1" x14ac:dyDescent="0.25">
      <c r="A108" s="1212"/>
      <c r="B108" s="980" t="s">
        <v>1556</v>
      </c>
      <c r="C108" s="968"/>
      <c r="D108" s="1470">
        <f>D106*D107</f>
        <v>0</v>
      </c>
      <c r="E108" s="1470">
        <f>E106*E107</f>
        <v>0</v>
      </c>
      <c r="F108" s="1471">
        <f>D108+E108</f>
        <v>0</v>
      </c>
    </row>
    <row r="109" spans="1:6" ht="15" customHeight="1" thickTop="1" x14ac:dyDescent="0.2">
      <c r="A109" s="1232"/>
      <c r="B109" s="1233"/>
      <c r="C109" s="1233"/>
      <c r="D109" s="1233"/>
      <c r="E109" s="1233"/>
      <c r="F109" s="1234"/>
    </row>
  </sheetData>
  <sheetProtection algorithmName="SHA-512" hashValue="ztgtlB3xZIOlGllukmcV0B3ZOzjD7i4IhNuiPq9LYHM/3jEVfQsBClwS/PL8o6TDZUDRLDMftki3BGzy6xc7zg==" saltValue="yAbExKIaF2CCdH5CgafXpw==" spinCount="100000" sheet="1" objects="1" scenarios="1"/>
  <mergeCells count="28">
    <mergeCell ref="B78:F78"/>
    <mergeCell ref="B90:C90"/>
    <mergeCell ref="B91:C91"/>
    <mergeCell ref="B92:C92"/>
    <mergeCell ref="B85:C85"/>
    <mergeCell ref="B86:C86"/>
    <mergeCell ref="B87:C87"/>
    <mergeCell ref="B88:C88"/>
    <mergeCell ref="B89:C89"/>
    <mergeCell ref="B81:C81"/>
    <mergeCell ref="B82:C82"/>
    <mergeCell ref="B83:C83"/>
    <mergeCell ref="B84:C84"/>
    <mergeCell ref="C41:G41"/>
    <mergeCell ref="B46:G46"/>
    <mergeCell ref="A33:G33"/>
    <mergeCell ref="B10:F10"/>
    <mergeCell ref="B11:F11"/>
    <mergeCell ref="B12:F12"/>
    <mergeCell ref="B13:F13"/>
    <mergeCell ref="B18:F18"/>
    <mergeCell ref="B28:F28"/>
    <mergeCell ref="B29:F29"/>
    <mergeCell ref="B19:F19"/>
    <mergeCell ref="B20:F20"/>
    <mergeCell ref="B21:F21"/>
    <mergeCell ref="B26:F26"/>
    <mergeCell ref="B27:F27"/>
  </mergeCells>
  <printOptions horizontalCentered="1"/>
  <pageMargins left="0.5" right="0.5" top="1" bottom="0.75" header="0.5" footer="0.5"/>
  <pageSetup scale="77" fitToHeight="3" orientation="portrait" r:id="rId1"/>
  <headerFooter alignWithMargins="0"/>
  <rowBreaks count="1" manualBreakCount="1">
    <brk id="76"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E85A0-9021-4A62-8EFA-EA4917252E4A}">
  <sheetPr>
    <pageSetUpPr fitToPage="1"/>
  </sheetPr>
  <dimension ref="A1:D50"/>
  <sheetViews>
    <sheetView zoomScaleNormal="100" workbookViewId="0">
      <selection activeCell="A3" sqref="A3"/>
    </sheetView>
  </sheetViews>
  <sheetFormatPr defaultColWidth="11" defaultRowHeight="15" x14ac:dyDescent="0.2"/>
  <cols>
    <col min="1" max="1" width="60.75" style="11" customWidth="1"/>
    <col min="2" max="4" width="11.875" style="11" customWidth="1"/>
    <col min="5" max="16384" width="11" style="11"/>
  </cols>
  <sheetData>
    <row r="1" spans="1:4" ht="15" customHeight="1" x14ac:dyDescent="0.25">
      <c r="A1" s="1" t="str">
        <f>CONCATENATE("Schedule ",Cklist!$A39," - ",Cklist!$B39)</f>
        <v>Schedule G - Compensation</v>
      </c>
      <c r="B1" s="66"/>
      <c r="C1" s="1129" t="s">
        <v>2</v>
      </c>
      <c r="D1" s="1130"/>
    </row>
    <row r="2" spans="1:4" ht="15" customHeight="1" x14ac:dyDescent="0.2">
      <c r="A2" s="4" t="str">
        <f>'Sch A'!$A$2</f>
        <v>SFN 137 (Rev. 04-24)</v>
      </c>
      <c r="B2" s="876"/>
      <c r="C2" s="1131" t="s">
        <v>3</v>
      </c>
      <c r="D2" s="1186">
        <f>'Sch A'!$C$2</f>
        <v>45108</v>
      </c>
    </row>
    <row r="3" spans="1:4" s="32" customFormat="1" ht="15" customHeight="1" x14ac:dyDescent="0.2">
      <c r="A3" s="1447">
        <f>'Sch A'!$A$5</f>
        <v>0</v>
      </c>
      <c r="B3" s="1135"/>
      <c r="C3" s="1133" t="s">
        <v>4</v>
      </c>
      <c r="D3" s="1134">
        <f>'Sch A'!$C$3</f>
        <v>45473</v>
      </c>
    </row>
    <row r="4" spans="1:4" ht="15" customHeight="1" x14ac:dyDescent="0.2">
      <c r="B4" s="298"/>
      <c r="C4" s="32"/>
      <c r="D4" s="298"/>
    </row>
    <row r="5" spans="1:4" s="48" customFormat="1" ht="24" customHeight="1" x14ac:dyDescent="0.2">
      <c r="A5" s="1579" t="s">
        <v>951</v>
      </c>
      <c r="B5" s="1580"/>
      <c r="C5" s="1580"/>
      <c r="D5" s="1581"/>
    </row>
    <row r="6" spans="1:4" s="3" customFormat="1" ht="15" customHeight="1" x14ac:dyDescent="0.2">
      <c r="A6" s="1060" t="s">
        <v>1605</v>
      </c>
      <c r="B6" s="1582"/>
      <c r="C6" s="1582"/>
      <c r="D6" s="1583"/>
    </row>
    <row r="7" spans="1:4" s="3" customFormat="1" ht="15" customHeight="1" x14ac:dyDescent="0.2">
      <c r="A7" s="1573"/>
      <c r="B7" s="1574"/>
      <c r="C7" s="1574"/>
      <c r="D7" s="1575"/>
    </row>
    <row r="8" spans="1:4" s="3" customFormat="1" ht="15" customHeight="1" x14ac:dyDescent="0.2">
      <c r="A8" s="1060" t="s">
        <v>1606</v>
      </c>
      <c r="B8" s="1582"/>
      <c r="C8" s="1582"/>
      <c r="D8" s="1583"/>
    </row>
    <row r="9" spans="1:4" s="3" customFormat="1" ht="15" customHeight="1" x14ac:dyDescent="0.2">
      <c r="A9" s="1573"/>
      <c r="B9" s="1574"/>
      <c r="C9" s="1574"/>
      <c r="D9" s="1575"/>
    </row>
    <row r="10" spans="1:4" s="3" customFormat="1" ht="15" customHeight="1" x14ac:dyDescent="0.2">
      <c r="A10" s="1060" t="s">
        <v>1607</v>
      </c>
      <c r="B10" s="1582"/>
      <c r="C10" s="1582"/>
      <c r="D10" s="1583"/>
    </row>
    <row r="11" spans="1:4" s="3" customFormat="1" ht="15" customHeight="1" x14ac:dyDescent="0.2">
      <c r="A11" s="1573"/>
      <c r="B11" s="1574"/>
      <c r="C11" s="1574"/>
      <c r="D11" s="1575"/>
    </row>
    <row r="12" spans="1:4" s="3" customFormat="1" ht="15" customHeight="1" x14ac:dyDescent="0.2">
      <c r="A12" s="1060" t="s">
        <v>1612</v>
      </c>
      <c r="B12" s="1582"/>
      <c r="C12" s="1582"/>
      <c r="D12" s="1583"/>
    </row>
    <row r="13" spans="1:4" s="3" customFormat="1" ht="15" customHeight="1" x14ac:dyDescent="0.2">
      <c r="A13" s="1573"/>
      <c r="B13" s="1574"/>
      <c r="C13" s="1574"/>
      <c r="D13" s="1575"/>
    </row>
    <row r="14" spans="1:4" s="3" customFormat="1" ht="15" customHeight="1" x14ac:dyDescent="0.2">
      <c r="A14" s="1061" t="s">
        <v>1608</v>
      </c>
      <c r="B14" s="1054"/>
      <c r="C14" s="1054"/>
      <c r="D14" s="1062"/>
    </row>
    <row r="15" spans="1:4" s="3" customFormat="1" ht="15" customHeight="1" x14ac:dyDescent="0.2">
      <c r="A15" s="1573"/>
      <c r="B15" s="1574"/>
      <c r="C15" s="1574"/>
      <c r="D15" s="1575"/>
    </row>
    <row r="16" spans="1:4" s="3" customFormat="1" ht="15" customHeight="1" x14ac:dyDescent="0.2">
      <c r="A16" s="1061" t="s">
        <v>1609</v>
      </c>
      <c r="B16" s="1054"/>
      <c r="C16" s="1054"/>
      <c r="D16" s="1062"/>
    </row>
    <row r="17" spans="1:4" s="3" customFormat="1" ht="15" customHeight="1" x14ac:dyDescent="0.2">
      <c r="A17" s="1573"/>
      <c r="B17" s="1574"/>
      <c r="C17" s="1574"/>
      <c r="D17" s="1575"/>
    </row>
    <row r="18" spans="1:4" s="3" customFormat="1" ht="15" customHeight="1" x14ac:dyDescent="0.2">
      <c r="A18" s="1061" t="s">
        <v>1610</v>
      </c>
      <c r="B18" s="1053"/>
      <c r="C18" s="1053"/>
      <c r="D18" s="1063"/>
    </row>
    <row r="19" spans="1:4" s="3" customFormat="1" ht="15" customHeight="1" x14ac:dyDescent="0.2">
      <c r="A19" s="1573"/>
      <c r="B19" s="1574"/>
      <c r="C19" s="1574"/>
      <c r="D19" s="1575"/>
    </row>
    <row r="20" spans="1:4" s="3" customFormat="1" ht="15" customHeight="1" x14ac:dyDescent="0.2">
      <c r="A20" s="1061" t="s">
        <v>1611</v>
      </c>
      <c r="B20" s="1053"/>
      <c r="C20" s="1053"/>
      <c r="D20" s="1063"/>
    </row>
    <row r="21" spans="1:4" s="3" customFormat="1" ht="15" customHeight="1" x14ac:dyDescent="0.2">
      <c r="A21" s="1573"/>
      <c r="B21" s="1574"/>
      <c r="C21" s="1574"/>
      <c r="D21" s="1575"/>
    </row>
    <row r="22" spans="1:4" ht="15" customHeight="1" x14ac:dyDescent="0.2">
      <c r="A22" s="1057"/>
      <c r="B22" s="1055"/>
      <c r="C22" s="1055"/>
      <c r="D22" s="1055"/>
    </row>
    <row r="23" spans="1:4" ht="15" customHeight="1" x14ac:dyDescent="0.2">
      <c r="A23" s="1058" t="s">
        <v>953</v>
      </c>
      <c r="B23" s="1052"/>
      <c r="C23" s="1052"/>
      <c r="D23" s="1052"/>
    </row>
    <row r="24" spans="1:4" ht="15" customHeight="1" x14ac:dyDescent="0.2">
      <c r="A24" s="1059"/>
      <c r="B24" s="1576" t="s">
        <v>954</v>
      </c>
      <c r="C24" s="1577"/>
      <c r="D24" s="1578"/>
    </row>
    <row r="25" spans="1:4" ht="28.5" x14ac:dyDescent="0.3">
      <c r="A25" s="450" t="s">
        <v>955</v>
      </c>
      <c r="B25" s="1191" t="s">
        <v>956</v>
      </c>
      <c r="C25" s="1363" t="s">
        <v>1851</v>
      </c>
      <c r="D25" s="460" t="s">
        <v>887</v>
      </c>
    </row>
    <row r="26" spans="1:4" ht="15" customHeight="1" x14ac:dyDescent="0.2">
      <c r="A26" s="461"/>
      <c r="B26" s="375"/>
      <c r="C26" s="462"/>
      <c r="D26" s="463">
        <f>ROUND(+B26*C26,0)</f>
        <v>0</v>
      </c>
    </row>
    <row r="27" spans="1:4" ht="15" customHeight="1" x14ac:dyDescent="0.2">
      <c r="A27" s="461"/>
      <c r="B27" s="375"/>
      <c r="C27" s="462"/>
      <c r="D27" s="463">
        <f>ROUND(+B27*C27,0)</f>
        <v>0</v>
      </c>
    </row>
    <row r="28" spans="1:4" ht="15" customHeight="1" x14ac:dyDescent="0.2">
      <c r="A28" s="461"/>
      <c r="B28" s="375"/>
      <c r="C28" s="462"/>
      <c r="D28" s="463">
        <f>ROUND(+B28*C28,0)</f>
        <v>0</v>
      </c>
    </row>
    <row r="29" spans="1:4" ht="15" customHeight="1" x14ac:dyDescent="0.2">
      <c r="A29" s="461"/>
      <c r="B29" s="456"/>
      <c r="C29" s="462"/>
      <c r="D29" s="463">
        <f>ROUND(+B29*C29,0)</f>
        <v>0</v>
      </c>
    </row>
    <row r="30" spans="1:4" ht="15" customHeight="1" x14ac:dyDescent="0.2">
      <c r="A30" s="464"/>
      <c r="B30" s="465"/>
      <c r="C30" s="462"/>
      <c r="D30" s="466">
        <f>ROUND(+B30*C30,0)</f>
        <v>0</v>
      </c>
    </row>
    <row r="31" spans="1:4" ht="15" customHeight="1" thickBot="1" x14ac:dyDescent="0.25">
      <c r="B31" s="467">
        <f>SUM(B26:B30)</f>
        <v>0</v>
      </c>
      <c r="C31" s="468"/>
      <c r="D31" s="469">
        <f>SUM(D26:D30)</f>
        <v>0</v>
      </c>
    </row>
    <row r="32" spans="1:4" ht="15" customHeight="1" thickTop="1" x14ac:dyDescent="0.2"/>
    <row r="33" spans="1:4" ht="15" customHeight="1" x14ac:dyDescent="0.2">
      <c r="A33" s="429" t="s">
        <v>957</v>
      </c>
      <c r="B33" s="459"/>
      <c r="C33" s="470"/>
      <c r="D33" s="471">
        <f>+D31</f>
        <v>0</v>
      </c>
    </row>
    <row r="34" spans="1:4" ht="15" customHeight="1" x14ac:dyDescent="0.2">
      <c r="A34" s="472" t="s">
        <v>958</v>
      </c>
      <c r="B34" s="459"/>
      <c r="C34" s="473"/>
      <c r="D34" s="474"/>
    </row>
    <row r="35" spans="1:4" ht="15" customHeight="1" x14ac:dyDescent="0.2">
      <c r="A35" s="472" t="s">
        <v>959</v>
      </c>
      <c r="B35" s="459"/>
      <c r="C35" s="473"/>
      <c r="D35" s="475"/>
    </row>
    <row r="36" spans="1:4" ht="15" customHeight="1" x14ac:dyDescent="0.2">
      <c r="A36" s="472" t="s">
        <v>960</v>
      </c>
      <c r="B36" s="459"/>
      <c r="C36" s="476"/>
      <c r="D36" s="477"/>
    </row>
    <row r="37" spans="1:4" ht="15" customHeight="1" x14ac:dyDescent="0.2">
      <c r="A37" s="1056" t="s">
        <v>958</v>
      </c>
      <c r="B37" s="459"/>
      <c r="C37" s="425"/>
      <c r="D37" s="478"/>
    </row>
    <row r="38" spans="1:4" ht="15" customHeight="1" x14ac:dyDescent="0.2">
      <c r="A38" s="1056" t="s">
        <v>961</v>
      </c>
      <c r="B38" s="459"/>
      <c r="C38" s="425"/>
      <c r="D38" s="479"/>
    </row>
    <row r="39" spans="1:4" ht="15" customHeight="1" x14ac:dyDescent="0.2">
      <c r="A39" s="1056" t="s">
        <v>476</v>
      </c>
      <c r="B39" s="459"/>
      <c r="C39" s="480"/>
      <c r="D39" s="481">
        <f>SUM(C37:C39)</f>
        <v>0</v>
      </c>
    </row>
    <row r="40" spans="1:4" ht="15" customHeight="1" x14ac:dyDescent="0.2">
      <c r="A40" s="482" t="s">
        <v>962</v>
      </c>
      <c r="B40" s="459"/>
      <c r="C40" s="473"/>
      <c r="D40" s="483"/>
    </row>
    <row r="41" spans="1:4" ht="15" customHeight="1" x14ac:dyDescent="0.2">
      <c r="A41" s="482" t="s">
        <v>963</v>
      </c>
      <c r="B41" s="459"/>
      <c r="C41" s="473"/>
      <c r="D41" s="483"/>
    </row>
    <row r="42" spans="1:4" ht="15" customHeight="1" x14ac:dyDescent="0.2">
      <c r="A42" s="484" t="s">
        <v>964</v>
      </c>
      <c r="B42" s="459"/>
      <c r="C42" s="473"/>
      <c r="D42" s="483"/>
    </row>
    <row r="43" spans="1:4" ht="15" customHeight="1" x14ac:dyDescent="0.2">
      <c r="A43" s="482" t="s">
        <v>965</v>
      </c>
      <c r="B43" s="459"/>
      <c r="C43" s="473"/>
      <c r="D43" s="483"/>
    </row>
    <row r="44" spans="1:4" ht="15" customHeight="1" x14ac:dyDescent="0.2">
      <c r="A44" s="450" t="s">
        <v>966</v>
      </c>
      <c r="B44" s="459"/>
      <c r="C44" s="473"/>
      <c r="D44" s="483"/>
    </row>
    <row r="45" spans="1:4" ht="15" customHeight="1" x14ac:dyDescent="0.2">
      <c r="A45" s="450" t="s">
        <v>967</v>
      </c>
      <c r="B45" s="459"/>
      <c r="C45" s="473"/>
      <c r="D45" s="483"/>
    </row>
    <row r="46" spans="1:4" ht="15" customHeight="1" x14ac:dyDescent="0.2">
      <c r="A46" s="450" t="s">
        <v>968</v>
      </c>
      <c r="B46" s="459"/>
      <c r="C46" s="473"/>
      <c r="D46" s="485">
        <f>SUM(D33:D44)-D45</f>
        <v>0</v>
      </c>
    </row>
    <row r="47" spans="1:4" ht="15" customHeight="1" x14ac:dyDescent="0.2">
      <c r="A47" s="486" t="s">
        <v>969</v>
      </c>
      <c r="B47" s="459"/>
      <c r="C47" s="473"/>
      <c r="D47" s="849"/>
    </row>
    <row r="48" spans="1:4" ht="15" customHeight="1" x14ac:dyDescent="0.2">
      <c r="A48" s="1047" t="s">
        <v>970</v>
      </c>
      <c r="B48" s="1049"/>
      <c r="C48" s="1050"/>
      <c r="D48" s="1051">
        <f>ROUND(+D46*D47,0)</f>
        <v>0</v>
      </c>
    </row>
    <row r="49" spans="1:1" ht="15" customHeight="1" x14ac:dyDescent="0.2">
      <c r="A49" s="1032" t="s">
        <v>1613</v>
      </c>
    </row>
    <row r="50" spans="1:1" ht="15" customHeight="1" x14ac:dyDescent="0.2">
      <c r="A50" s="1032" t="s">
        <v>1604</v>
      </c>
    </row>
  </sheetData>
  <sheetProtection algorithmName="SHA-512" hashValue="AwOSQbjQUwKf5tchDaYKhpzbyFGV0uKqLl0D5rhClMW2xLZ72nxEt2TDr3IzRWAMZyclQrtduh1Ww5es4nf3wQ==" saltValue="8UQWItRZntwGjWbP0RCBDQ==" spinCount="100000" sheet="1" objects="1" scenarios="1"/>
  <mergeCells count="14">
    <mergeCell ref="A19:D19"/>
    <mergeCell ref="A21:D21"/>
    <mergeCell ref="B24:D24"/>
    <mergeCell ref="A5:D5"/>
    <mergeCell ref="B6:D6"/>
    <mergeCell ref="B8:D8"/>
    <mergeCell ref="B10:D10"/>
    <mergeCell ref="B12:D12"/>
    <mergeCell ref="A7:D7"/>
    <mergeCell ref="A9:D9"/>
    <mergeCell ref="A11:D11"/>
    <mergeCell ref="A13:D13"/>
    <mergeCell ref="A15:D15"/>
    <mergeCell ref="A17:D17"/>
  </mergeCells>
  <printOptions horizontalCentered="1"/>
  <pageMargins left="0.5" right="0.5" top="1" bottom="0.75" header="0.5" footer="0.25"/>
  <pageSetup scale="88" orientation="portrait" r:id="rId1"/>
  <headerFooter>
    <oddFooter>&amp;CDUPLICATE AS NECESSARY</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45FA8-1AC0-4E59-BC26-7C730E46ECF6}">
  <sheetPr>
    <pageSetUpPr fitToPage="1"/>
  </sheetPr>
  <dimension ref="A1:E68"/>
  <sheetViews>
    <sheetView zoomScaleNormal="100" workbookViewId="0">
      <selection activeCell="A3" sqref="A3"/>
    </sheetView>
  </sheetViews>
  <sheetFormatPr defaultColWidth="11" defaultRowHeight="15" x14ac:dyDescent="0.2"/>
  <cols>
    <col min="1" max="1" width="4" style="11" customWidth="1"/>
    <col min="2" max="2" width="13.625" style="11" customWidth="1"/>
    <col min="3" max="3" width="54.75" style="11" customWidth="1"/>
    <col min="4" max="5" width="16.75" style="11" customWidth="1"/>
    <col min="6" max="16384" width="11" style="11"/>
  </cols>
  <sheetData>
    <row r="1" spans="1:5" ht="15" customHeight="1" x14ac:dyDescent="0.25">
      <c r="A1" s="1" t="str">
        <f>CONCATENATE("Schedule ",Cklist!$A40," - ",Cklist!$B40)</f>
        <v>Schedule H - Related Party Lease or Rental</v>
      </c>
      <c r="B1" s="66"/>
      <c r="C1" s="66"/>
      <c r="D1" s="1129" t="s">
        <v>2</v>
      </c>
      <c r="E1" s="1130"/>
    </row>
    <row r="2" spans="1:5" ht="15" customHeight="1" x14ac:dyDescent="0.2">
      <c r="A2" s="4" t="str">
        <f>'Sch A'!$A$2</f>
        <v>SFN 137 (Rev. 04-24)</v>
      </c>
      <c r="B2" s="66"/>
      <c r="D2" s="1131" t="s">
        <v>3</v>
      </c>
      <c r="E2" s="1186">
        <f>'Sch A'!$C$2</f>
        <v>45108</v>
      </c>
    </row>
    <row r="3" spans="1:5" s="32" customFormat="1" ht="15" customHeight="1" x14ac:dyDescent="0.2">
      <c r="A3" s="1447">
        <f>'Sch A'!$A$5</f>
        <v>0</v>
      </c>
      <c r="D3" s="1133" t="s">
        <v>4</v>
      </c>
      <c r="E3" s="1134">
        <f>'Sch A'!$C$3</f>
        <v>45473</v>
      </c>
    </row>
    <row r="4" spans="1:5" ht="15" customHeight="1" x14ac:dyDescent="0.2"/>
    <row r="5" spans="1:5" s="488" customFormat="1" ht="15" customHeight="1" x14ac:dyDescent="0.2">
      <c r="A5" s="487" t="s">
        <v>971</v>
      </c>
      <c r="B5" s="487"/>
      <c r="C5" s="1593"/>
      <c r="D5" s="1594"/>
      <c r="E5" s="1595"/>
    </row>
    <row r="6" spans="1:5" s="488" customFormat="1" ht="15" customHeight="1" x14ac:dyDescent="0.2">
      <c r="A6" s="487"/>
      <c r="B6" s="489"/>
      <c r="C6" s="489"/>
      <c r="D6" s="490" t="s">
        <v>887</v>
      </c>
      <c r="E6" s="491" t="s">
        <v>972</v>
      </c>
    </row>
    <row r="7" spans="1:5" s="495" customFormat="1" ht="15" customHeight="1" x14ac:dyDescent="0.2">
      <c r="A7" s="1030" t="s">
        <v>1591</v>
      </c>
      <c r="B7" s="492"/>
      <c r="C7" s="492"/>
      <c r="D7" s="493"/>
      <c r="E7" s="494"/>
    </row>
    <row r="8" spans="1:5" s="495" customFormat="1" ht="18" x14ac:dyDescent="0.2">
      <c r="A8" s="1033" t="s">
        <v>1595</v>
      </c>
      <c r="B8" s="496"/>
      <c r="C8" s="37"/>
      <c r="D8" s="1038"/>
      <c r="E8" s="497"/>
    </row>
    <row r="9" spans="1:5" s="495" customFormat="1" ht="18" customHeight="1" x14ac:dyDescent="0.2">
      <c r="A9" s="1034" t="s">
        <v>1592</v>
      </c>
      <c r="B9" s="500"/>
      <c r="C9" s="65"/>
      <c r="D9" s="501"/>
      <c r="E9" s="493"/>
    </row>
    <row r="10" spans="1:5" s="495" customFormat="1" ht="18" customHeight="1" x14ac:dyDescent="0.2">
      <c r="A10" s="1034" t="s">
        <v>1593</v>
      </c>
      <c r="B10" s="500"/>
      <c r="C10" s="65"/>
      <c r="D10" s="501"/>
      <c r="E10" s="493"/>
    </row>
    <row r="11" spans="1:5" s="495" customFormat="1" ht="18" x14ac:dyDescent="0.2">
      <c r="A11" s="1033" t="s">
        <v>1596</v>
      </c>
      <c r="B11" s="496"/>
      <c r="C11" s="37"/>
      <c r="D11" s="1024"/>
      <c r="E11" s="497"/>
    </row>
    <row r="12" spans="1:5" s="495" customFormat="1" x14ac:dyDescent="0.2">
      <c r="A12" s="1034" t="s">
        <v>1594</v>
      </c>
      <c r="B12" s="500"/>
      <c r="C12" s="65"/>
      <c r="D12" s="502"/>
      <c r="E12" s="493"/>
    </row>
    <row r="13" spans="1:5" s="495" customFormat="1" ht="15" customHeight="1" x14ac:dyDescent="0.25">
      <c r="A13" s="1030" t="s">
        <v>1590</v>
      </c>
      <c r="B13" s="503"/>
      <c r="C13" s="492"/>
      <c r="D13" s="493"/>
      <c r="E13" s="504">
        <f>SUM(D8:D12)</f>
        <v>0</v>
      </c>
    </row>
    <row r="14" spans="1:5" s="495" customFormat="1" ht="15" customHeight="1" x14ac:dyDescent="0.25">
      <c r="A14" s="499" t="s">
        <v>973</v>
      </c>
      <c r="B14" s="503"/>
      <c r="C14" s="503"/>
      <c r="D14" s="505"/>
      <c r="E14" s="506">
        <f>E13-E7</f>
        <v>0</v>
      </c>
    </row>
    <row r="15" spans="1:5" s="498" customFormat="1" ht="24" customHeight="1" x14ac:dyDescent="0.2">
      <c r="A15" s="1596" t="s">
        <v>974</v>
      </c>
      <c r="B15" s="1597"/>
      <c r="C15" s="1597"/>
      <c r="D15" s="1597"/>
      <c r="E15" s="1598"/>
    </row>
    <row r="16" spans="1:5" s="498" customFormat="1" ht="15" customHeight="1" x14ac:dyDescent="0.2">
      <c r="A16" s="1032" t="s">
        <v>1598</v>
      </c>
      <c r="B16" s="1031"/>
      <c r="C16" s="1031"/>
      <c r="D16" s="1031"/>
      <c r="E16" s="1031"/>
    </row>
    <row r="17" spans="1:5" s="498" customFormat="1" ht="15" customHeight="1" x14ac:dyDescent="0.2">
      <c r="A17" s="1032" t="s">
        <v>1597</v>
      </c>
      <c r="B17" s="1031"/>
      <c r="C17" s="1031"/>
      <c r="D17" s="1031"/>
      <c r="E17" s="1031"/>
    </row>
    <row r="19" spans="1:5" ht="24.95" customHeight="1" x14ac:dyDescent="0.2">
      <c r="A19" s="1599" t="s">
        <v>975</v>
      </c>
      <c r="B19" s="1600"/>
      <c r="C19" s="1600"/>
      <c r="D19" s="1600"/>
      <c r="E19" s="1601"/>
    </row>
    <row r="20" spans="1:5" ht="25.5" x14ac:dyDescent="0.2">
      <c r="A20" s="852" t="s">
        <v>1404</v>
      </c>
      <c r="B20" s="852"/>
      <c r="C20" s="1192" t="s">
        <v>976</v>
      </c>
      <c r="D20" s="1194"/>
      <c r="E20" s="1193" t="s">
        <v>1403</v>
      </c>
    </row>
    <row r="21" spans="1:5" ht="15" customHeight="1" x14ac:dyDescent="0.2">
      <c r="A21" s="507" t="s">
        <v>977</v>
      </c>
      <c r="B21" s="509"/>
      <c r="C21" s="1602"/>
      <c r="D21" s="1603"/>
      <c r="E21" s="1178"/>
    </row>
    <row r="22" spans="1:5" ht="15" customHeight="1" x14ac:dyDescent="0.2">
      <c r="A22" s="507" t="s">
        <v>978</v>
      </c>
      <c r="B22" s="507"/>
      <c r="C22" s="1602"/>
      <c r="D22" s="1603"/>
      <c r="E22" s="1178"/>
    </row>
    <row r="23" spans="1:5" ht="15" customHeight="1" x14ac:dyDescent="0.2">
      <c r="A23" s="507" t="s">
        <v>979</v>
      </c>
      <c r="B23" s="507"/>
      <c r="C23" s="1606"/>
      <c r="D23" s="1607"/>
      <c r="E23" s="1178"/>
    </row>
    <row r="24" spans="1:5" ht="15" customHeight="1" x14ac:dyDescent="0.2">
      <c r="B24" s="510"/>
      <c r="C24" s="511"/>
      <c r="D24" s="511"/>
      <c r="E24" s="511"/>
    </row>
    <row r="25" spans="1:5" ht="15" customHeight="1" x14ac:dyDescent="0.2">
      <c r="A25" s="507" t="s">
        <v>980</v>
      </c>
      <c r="B25" s="507"/>
      <c r="C25" s="512" t="s">
        <v>981</v>
      </c>
      <c r="D25" s="336"/>
      <c r="E25" s="513" t="s">
        <v>982</v>
      </c>
    </row>
    <row r="26" spans="1:5" ht="15" customHeight="1" x14ac:dyDescent="0.2">
      <c r="A26" s="514" t="s">
        <v>983</v>
      </c>
      <c r="B26" s="515"/>
      <c r="C26" s="515"/>
      <c r="D26" s="515"/>
      <c r="E26" s="516"/>
    </row>
    <row r="27" spans="1:5" ht="15" customHeight="1" x14ac:dyDescent="0.2">
      <c r="A27" s="517" t="s">
        <v>984</v>
      </c>
      <c r="B27" s="518"/>
      <c r="C27" s="1604"/>
      <c r="D27" s="1605"/>
      <c r="E27" s="519" t="s">
        <v>985</v>
      </c>
    </row>
    <row r="28" spans="1:5" ht="15" customHeight="1" x14ac:dyDescent="0.2">
      <c r="A28" s="517" t="s">
        <v>986</v>
      </c>
      <c r="B28" s="518"/>
      <c r="C28" s="1604"/>
      <c r="D28" s="1605"/>
      <c r="E28" s="519" t="s">
        <v>985</v>
      </c>
    </row>
    <row r="29" spans="1:5" ht="15" customHeight="1" x14ac:dyDescent="0.2">
      <c r="A29" s="517" t="s">
        <v>987</v>
      </c>
      <c r="B29" s="518"/>
      <c r="C29" s="1604"/>
      <c r="D29" s="1605"/>
      <c r="E29" s="519" t="s">
        <v>988</v>
      </c>
    </row>
    <row r="30" spans="1:5" ht="15" customHeight="1" x14ac:dyDescent="0.2">
      <c r="A30" s="517" t="s">
        <v>476</v>
      </c>
      <c r="B30" s="520"/>
      <c r="C30" s="1604"/>
      <c r="D30" s="1605"/>
      <c r="E30" s="519" t="s">
        <v>985</v>
      </c>
    </row>
    <row r="31" spans="1:5" ht="15" customHeight="1" x14ac:dyDescent="0.2">
      <c r="A31" s="514" t="s">
        <v>989</v>
      </c>
      <c r="B31" s="521"/>
      <c r="C31" s="515"/>
      <c r="D31" s="515"/>
      <c r="E31" s="516"/>
    </row>
    <row r="32" spans="1:5" ht="15" customHeight="1" x14ac:dyDescent="0.2">
      <c r="A32" s="517" t="s">
        <v>952</v>
      </c>
      <c r="B32" s="518"/>
      <c r="C32" s="1604"/>
      <c r="D32" s="1605"/>
      <c r="E32" s="519" t="s">
        <v>592</v>
      </c>
    </row>
    <row r="33" spans="1:5" ht="15" customHeight="1" x14ac:dyDescent="0.2">
      <c r="A33" s="517" t="s">
        <v>990</v>
      </c>
      <c r="B33" s="518"/>
      <c r="C33" s="1604"/>
      <c r="D33" s="1605"/>
      <c r="E33" s="519" t="s">
        <v>991</v>
      </c>
    </row>
    <row r="34" spans="1:5" ht="15" customHeight="1" x14ac:dyDescent="0.2">
      <c r="A34" s="517" t="s">
        <v>987</v>
      </c>
      <c r="B34" s="518"/>
      <c r="C34" s="1604"/>
      <c r="D34" s="1605"/>
      <c r="E34" s="519" t="s">
        <v>988</v>
      </c>
    </row>
    <row r="35" spans="1:5" ht="15" customHeight="1" x14ac:dyDescent="0.2">
      <c r="B35" s="511"/>
      <c r="C35" s="511"/>
      <c r="D35" s="511"/>
      <c r="E35" s="511"/>
    </row>
    <row r="36" spans="1:5" ht="15" customHeight="1" x14ac:dyDescent="0.2">
      <c r="A36" s="1036" t="s">
        <v>1601</v>
      </c>
      <c r="B36" s="1040"/>
      <c r="C36" s="1040"/>
      <c r="D36" s="1040"/>
      <c r="E36" s="1041"/>
    </row>
    <row r="37" spans="1:5" ht="15" customHeight="1" x14ac:dyDescent="0.2">
      <c r="A37" s="1044" t="s">
        <v>996</v>
      </c>
      <c r="B37" s="1584"/>
      <c r="C37" s="1585"/>
      <c r="D37" s="1585"/>
      <c r="E37" s="1586"/>
    </row>
    <row r="38" spans="1:5" ht="15" customHeight="1" x14ac:dyDescent="0.2">
      <c r="A38" s="1043" t="s">
        <v>997</v>
      </c>
      <c r="B38" s="1584"/>
      <c r="C38" s="1585"/>
      <c r="D38" s="1585"/>
      <c r="E38" s="1586"/>
    </row>
    <row r="39" spans="1:5" ht="15" customHeight="1" x14ac:dyDescent="0.2">
      <c r="A39" s="1043" t="s">
        <v>998</v>
      </c>
      <c r="B39" s="1584"/>
      <c r="C39" s="1585"/>
      <c r="D39" s="1585"/>
      <c r="E39" s="1586"/>
    </row>
    <row r="40" spans="1:5" x14ac:dyDescent="0.2">
      <c r="A40" s="1043" t="s">
        <v>999</v>
      </c>
      <c r="B40" s="1584"/>
      <c r="C40" s="1585"/>
      <c r="D40" s="1585"/>
      <c r="E40" s="1586"/>
    </row>
    <row r="41" spans="1:5" x14ac:dyDescent="0.2">
      <c r="A41" s="1039" t="s">
        <v>992</v>
      </c>
      <c r="B41" s="1584"/>
      <c r="C41" s="1585"/>
      <c r="D41" s="1585"/>
      <c r="E41" s="1586"/>
    </row>
    <row r="42" spans="1:5" x14ac:dyDescent="0.2">
      <c r="A42" s="1039" t="s">
        <v>993</v>
      </c>
      <c r="B42" s="1584"/>
      <c r="C42" s="1585"/>
      <c r="D42" s="1585"/>
      <c r="E42" s="1586"/>
    </row>
    <row r="43" spans="1:5" x14ac:dyDescent="0.2">
      <c r="A43" s="1039" t="s">
        <v>994</v>
      </c>
      <c r="B43" s="1584"/>
      <c r="C43" s="1585"/>
      <c r="D43" s="1585"/>
      <c r="E43" s="1586"/>
    </row>
    <row r="44" spans="1:5" ht="15" customHeight="1" x14ac:dyDescent="0.2">
      <c r="B44" s="1042"/>
      <c r="C44" s="1042"/>
      <c r="D44" s="1042"/>
      <c r="E44" s="1042"/>
    </row>
    <row r="45" spans="1:5" ht="15" customHeight="1" x14ac:dyDescent="0.2">
      <c r="A45" s="1037" t="s">
        <v>1602</v>
      </c>
      <c r="B45" s="522"/>
      <c r="C45" s="522"/>
      <c r="D45" s="522"/>
      <c r="E45" s="523"/>
    </row>
    <row r="46" spans="1:5" ht="15" customHeight="1" x14ac:dyDescent="0.2">
      <c r="A46" s="1044" t="s">
        <v>996</v>
      </c>
      <c r="B46" s="1590"/>
      <c r="C46" s="1591"/>
      <c r="D46" s="1591"/>
      <c r="E46" s="1592"/>
    </row>
    <row r="47" spans="1:5" ht="15" customHeight="1" x14ac:dyDescent="0.2">
      <c r="A47" s="1043" t="s">
        <v>997</v>
      </c>
      <c r="B47" s="1584"/>
      <c r="C47" s="1585"/>
      <c r="D47" s="1585"/>
      <c r="E47" s="1586"/>
    </row>
    <row r="48" spans="1:5" ht="15" customHeight="1" x14ac:dyDescent="0.2">
      <c r="A48" s="1043" t="s">
        <v>998</v>
      </c>
      <c r="B48" s="1584"/>
      <c r="C48" s="1585"/>
      <c r="D48" s="1585"/>
      <c r="E48" s="1586"/>
    </row>
    <row r="49" spans="1:5" ht="15" customHeight="1" x14ac:dyDescent="0.2">
      <c r="A49" s="1043" t="s">
        <v>999</v>
      </c>
      <c r="B49" s="1584"/>
      <c r="C49" s="1585"/>
      <c r="D49" s="1585"/>
      <c r="E49" s="1586"/>
    </row>
    <row r="50" spans="1:5" ht="15" customHeight="1" x14ac:dyDescent="0.2">
      <c r="A50" s="1039" t="s">
        <v>992</v>
      </c>
      <c r="B50" s="1587"/>
      <c r="C50" s="1588"/>
      <c r="D50" s="1588"/>
      <c r="E50" s="1589"/>
    </row>
    <row r="51" spans="1:5" ht="15" customHeight="1" x14ac:dyDescent="0.2">
      <c r="A51" s="1039" t="s">
        <v>993</v>
      </c>
      <c r="B51" s="1584"/>
      <c r="C51" s="1585"/>
      <c r="D51" s="1585"/>
      <c r="E51" s="1586"/>
    </row>
    <row r="52" spans="1:5" ht="15" customHeight="1" x14ac:dyDescent="0.2">
      <c r="A52" s="1039" t="s">
        <v>994</v>
      </c>
      <c r="B52" s="1584"/>
      <c r="C52" s="1585"/>
      <c r="D52" s="1585"/>
      <c r="E52" s="1586"/>
    </row>
    <row r="53" spans="1:5" ht="15" customHeight="1" x14ac:dyDescent="0.2">
      <c r="B53" s="511"/>
      <c r="C53" s="511"/>
      <c r="D53" s="511"/>
      <c r="E53" s="511"/>
    </row>
    <row r="54" spans="1:5" ht="15" customHeight="1" x14ac:dyDescent="0.2">
      <c r="A54" s="1037" t="s">
        <v>1603</v>
      </c>
      <c r="B54" s="524"/>
      <c r="C54" s="524"/>
      <c r="D54" s="524"/>
      <c r="E54" s="525"/>
    </row>
    <row r="55" spans="1:5" ht="15" customHeight="1" x14ac:dyDescent="0.2">
      <c r="A55" s="1044" t="s">
        <v>996</v>
      </c>
      <c r="B55" s="1584"/>
      <c r="C55" s="1585"/>
      <c r="D55" s="1585"/>
      <c r="E55" s="1586"/>
    </row>
    <row r="56" spans="1:5" ht="15" customHeight="1" x14ac:dyDescent="0.2">
      <c r="A56" s="1043" t="s">
        <v>997</v>
      </c>
      <c r="B56" s="1584"/>
      <c r="C56" s="1585"/>
      <c r="D56" s="1585"/>
      <c r="E56" s="1586"/>
    </row>
    <row r="57" spans="1:5" ht="15" customHeight="1" x14ac:dyDescent="0.2">
      <c r="A57" s="1043" t="s">
        <v>998</v>
      </c>
      <c r="B57" s="1584"/>
      <c r="C57" s="1585"/>
      <c r="D57" s="1585"/>
      <c r="E57" s="1586"/>
    </row>
    <row r="58" spans="1:5" ht="15" customHeight="1" x14ac:dyDescent="0.2">
      <c r="A58" s="1043" t="s">
        <v>999</v>
      </c>
      <c r="B58" s="1584"/>
      <c r="C58" s="1585"/>
      <c r="D58" s="1585"/>
      <c r="E58" s="1586"/>
    </row>
    <row r="59" spans="1:5" ht="15" customHeight="1" x14ac:dyDescent="0.2">
      <c r="A59" s="1039" t="s">
        <v>992</v>
      </c>
      <c r="B59" s="1584"/>
      <c r="C59" s="1585"/>
      <c r="D59" s="1585"/>
      <c r="E59" s="1586"/>
    </row>
    <row r="60" spans="1:5" ht="15" customHeight="1" x14ac:dyDescent="0.2">
      <c r="A60" s="1039" t="s">
        <v>993</v>
      </c>
      <c r="B60" s="1584"/>
      <c r="C60" s="1585"/>
      <c r="D60" s="1585"/>
      <c r="E60" s="1586"/>
    </row>
    <row r="61" spans="1:5" ht="15" customHeight="1" x14ac:dyDescent="0.2">
      <c r="A61" s="1039" t="s">
        <v>994</v>
      </c>
      <c r="B61" s="1584"/>
      <c r="C61" s="1585"/>
      <c r="D61" s="1585"/>
      <c r="E61" s="1586"/>
    </row>
    <row r="62" spans="1:5" ht="15" customHeight="1" x14ac:dyDescent="0.2">
      <c r="B62" s="526"/>
      <c r="C62" s="527"/>
      <c r="D62" s="527"/>
      <c r="E62" s="528"/>
    </row>
    <row r="63" spans="1:5" ht="15" customHeight="1" x14ac:dyDescent="0.2">
      <c r="A63" s="1035" t="s">
        <v>1599</v>
      </c>
      <c r="B63" s="510"/>
      <c r="C63" s="1045"/>
      <c r="D63" s="1046"/>
      <c r="E63" s="510"/>
    </row>
    <row r="64" spans="1:5" ht="15" customHeight="1" x14ac:dyDescent="0.2">
      <c r="A64" s="1035"/>
      <c r="B64" s="1584"/>
      <c r="C64" s="1585"/>
      <c r="D64" s="1585"/>
      <c r="E64" s="1586"/>
    </row>
    <row r="65" spans="1:5" ht="15" customHeight="1" x14ac:dyDescent="0.2">
      <c r="A65" s="1035"/>
      <c r="B65" s="1584"/>
      <c r="C65" s="1585"/>
      <c r="D65" s="1585"/>
      <c r="E65" s="1586"/>
    </row>
    <row r="66" spans="1:5" ht="15" customHeight="1" x14ac:dyDescent="0.2">
      <c r="B66" s="510"/>
      <c r="C66" s="526"/>
      <c r="D66" s="527"/>
      <c r="E66" s="510"/>
    </row>
    <row r="67" spans="1:5" ht="15" customHeight="1" x14ac:dyDescent="0.2">
      <c r="A67" s="1035" t="s">
        <v>1600</v>
      </c>
      <c r="B67" s="510"/>
      <c r="C67" s="510"/>
      <c r="D67" s="510"/>
      <c r="E67" s="510"/>
    </row>
    <row r="68" spans="1:5" ht="15" customHeight="1" x14ac:dyDescent="0.2">
      <c r="B68" s="1584"/>
      <c r="C68" s="1585"/>
      <c r="D68" s="1585"/>
      <c r="E68" s="1586"/>
    </row>
  </sheetData>
  <sheetProtection algorithmName="SHA-512" hashValue="qZYjEWdnQi1ruaVwebw7THK7POY5/1je2oYwwLlO5QqICF5PS4i4h207oyVfOvovKrJUm4FUCvegaQcvve58WQ==" saltValue="KrBZh/TmjeVWvqOtHGq8lg==" spinCount="100000" sheet="1" objects="1" scenarios="1"/>
  <mergeCells count="37">
    <mergeCell ref="C28:D28"/>
    <mergeCell ref="C29:D29"/>
    <mergeCell ref="C30:D30"/>
    <mergeCell ref="C32:D32"/>
    <mergeCell ref="C34:D34"/>
    <mergeCell ref="C33:D33"/>
    <mergeCell ref="C5:E5"/>
    <mergeCell ref="A15:E15"/>
    <mergeCell ref="A19:E19"/>
    <mergeCell ref="C21:D21"/>
    <mergeCell ref="C27:D27"/>
    <mergeCell ref="C22:D22"/>
    <mergeCell ref="C23:D23"/>
    <mergeCell ref="B68:E68"/>
    <mergeCell ref="B64:E64"/>
    <mergeCell ref="B65:E65"/>
    <mergeCell ref="B55:E55"/>
    <mergeCell ref="B56:E56"/>
    <mergeCell ref="B57:E57"/>
    <mergeCell ref="B58:E58"/>
    <mergeCell ref="B59:E59"/>
    <mergeCell ref="B60:E60"/>
    <mergeCell ref="B61:E61"/>
    <mergeCell ref="B51:E51"/>
    <mergeCell ref="B52:E52"/>
    <mergeCell ref="B49:E49"/>
    <mergeCell ref="B50:E50"/>
    <mergeCell ref="B37:E37"/>
    <mergeCell ref="B38:E38"/>
    <mergeCell ref="B39:E39"/>
    <mergeCell ref="B40:E40"/>
    <mergeCell ref="B41:E41"/>
    <mergeCell ref="B42:E42"/>
    <mergeCell ref="B43:E43"/>
    <mergeCell ref="B46:E46"/>
    <mergeCell ref="B47:E47"/>
    <mergeCell ref="B48:E48"/>
  </mergeCells>
  <printOptions horizontalCentered="1"/>
  <pageMargins left="0.5" right="0.5" top="1" bottom="0.75" header="0.5" footer="0.5"/>
  <pageSetup scale="67"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4E5EB-6C7D-4D04-9E68-5DCCA81882D5}">
  <dimension ref="A1:E96"/>
  <sheetViews>
    <sheetView zoomScaleNormal="100" workbookViewId="0"/>
  </sheetViews>
  <sheetFormatPr defaultColWidth="11" defaultRowHeight="15" x14ac:dyDescent="0.2"/>
  <cols>
    <col min="1" max="1" width="4" style="11" customWidth="1"/>
    <col min="2" max="2" width="13.625" style="11" customWidth="1"/>
    <col min="3" max="3" width="54.75" style="11" customWidth="1"/>
    <col min="4" max="5" width="11" style="11" customWidth="1"/>
    <col min="6" max="16384" width="11" style="11"/>
  </cols>
  <sheetData>
    <row r="1" spans="1:5" ht="15" customHeight="1" x14ac:dyDescent="0.25">
      <c r="A1" s="1" t="str">
        <f>CONCATENATE("Schedule ",Cklist!$A41," - ",Cklist!$B41)</f>
        <v>Schedule I - Report of Nursing Facility Owner / Operator</v>
      </c>
      <c r="B1" s="66"/>
      <c r="C1" s="66"/>
      <c r="D1" s="1129" t="s">
        <v>2</v>
      </c>
      <c r="E1" s="1130"/>
    </row>
    <row r="2" spans="1:5" ht="15" customHeight="1" x14ac:dyDescent="0.2">
      <c r="A2" s="4" t="str">
        <f>'Sch A'!$A$2</f>
        <v>SFN 137 (Rev. 04-24)</v>
      </c>
      <c r="B2" s="66"/>
      <c r="C2" s="66"/>
      <c r="D2" s="1131" t="s">
        <v>3</v>
      </c>
      <c r="E2" s="1186">
        <f>'Sch A'!$C$2</f>
        <v>45108</v>
      </c>
    </row>
    <row r="3" spans="1:5" s="32" customFormat="1" ht="15" customHeight="1" x14ac:dyDescent="0.2">
      <c r="A3" s="1447">
        <f>'Sch A'!$A$5</f>
        <v>0</v>
      </c>
      <c r="D3" s="1133" t="s">
        <v>4</v>
      </c>
      <c r="E3" s="1134">
        <f>'Sch A'!$C$3</f>
        <v>45473</v>
      </c>
    </row>
    <row r="4" spans="1:5" ht="15" customHeight="1" x14ac:dyDescent="0.25">
      <c r="C4" s="279"/>
      <c r="D4" s="876"/>
      <c r="E4" s="877"/>
    </row>
    <row r="5" spans="1:5" ht="15" customHeight="1" x14ac:dyDescent="0.2">
      <c r="A5" s="72"/>
      <c r="B5" s="11" t="s">
        <v>995</v>
      </c>
      <c r="C5" s="31"/>
      <c r="D5" s="968"/>
      <c r="E5" s="968"/>
    </row>
    <row r="6" spans="1:5" s="532" customFormat="1" ht="24" customHeight="1" x14ac:dyDescent="0.2">
      <c r="A6" s="508" t="s">
        <v>980</v>
      </c>
      <c r="B6" s="509"/>
      <c r="C6" s="529" t="s">
        <v>981</v>
      </c>
      <c r="D6" s="530"/>
      <c r="E6" s="531" t="s">
        <v>982</v>
      </c>
    </row>
    <row r="7" spans="1:5" s="532" customFormat="1" ht="15" customHeight="1" x14ac:dyDescent="0.2">
      <c r="A7" s="533" t="s">
        <v>983</v>
      </c>
      <c r="B7" s="521"/>
      <c r="C7" s="1364"/>
      <c r="D7" s="1365"/>
      <c r="E7" s="1366"/>
    </row>
    <row r="8" spans="1:5" s="510" customFormat="1" ht="15" customHeight="1" x14ac:dyDescent="0.2">
      <c r="A8" s="507" t="s">
        <v>984</v>
      </c>
      <c r="B8" s="518"/>
      <c r="C8" s="1608"/>
      <c r="D8" s="1609"/>
      <c r="E8" s="534" t="s">
        <v>985</v>
      </c>
    </row>
    <row r="9" spans="1:5" s="510" customFormat="1" ht="15" customHeight="1" x14ac:dyDescent="0.2">
      <c r="A9" s="507" t="s">
        <v>986</v>
      </c>
      <c r="B9" s="518"/>
      <c r="C9" s="1610"/>
      <c r="D9" s="1611"/>
      <c r="E9" s="519" t="s">
        <v>985</v>
      </c>
    </row>
    <row r="10" spans="1:5" s="510" customFormat="1" ht="15" customHeight="1" x14ac:dyDescent="0.2">
      <c r="A10" s="507" t="s">
        <v>987</v>
      </c>
      <c r="B10" s="518"/>
      <c r="C10" s="1610"/>
      <c r="D10" s="1611"/>
      <c r="E10" s="519" t="s">
        <v>988</v>
      </c>
    </row>
    <row r="11" spans="1:5" s="510" customFormat="1" ht="15" customHeight="1" x14ac:dyDescent="0.2">
      <c r="A11" s="508" t="s">
        <v>476</v>
      </c>
      <c r="B11" s="520"/>
      <c r="C11" s="1610"/>
      <c r="D11" s="1611"/>
      <c r="E11" s="519" t="s">
        <v>985</v>
      </c>
    </row>
    <row r="12" spans="1:5" s="532" customFormat="1" ht="15" customHeight="1" x14ac:dyDescent="0.2">
      <c r="A12" s="533" t="s">
        <v>989</v>
      </c>
      <c r="B12" s="521"/>
      <c r="C12" s="1364"/>
      <c r="D12" s="1365"/>
      <c r="E12" s="1366"/>
    </row>
    <row r="13" spans="1:5" s="510" customFormat="1" ht="15" customHeight="1" x14ac:dyDescent="0.2">
      <c r="A13" s="507" t="s">
        <v>952</v>
      </c>
      <c r="B13" s="518"/>
      <c r="C13" s="1608"/>
      <c r="D13" s="1609"/>
      <c r="E13" s="534" t="s">
        <v>592</v>
      </c>
    </row>
    <row r="14" spans="1:5" s="510" customFormat="1" ht="15" customHeight="1" x14ac:dyDescent="0.2">
      <c r="A14" s="507" t="s">
        <v>990</v>
      </c>
      <c r="B14" s="518"/>
      <c r="C14" s="1610"/>
      <c r="D14" s="1611"/>
      <c r="E14" s="519" t="s">
        <v>991</v>
      </c>
    </row>
    <row r="15" spans="1:5" s="510" customFormat="1" ht="15" customHeight="1" x14ac:dyDescent="0.2">
      <c r="A15" s="507" t="s">
        <v>987</v>
      </c>
      <c r="B15" s="518"/>
      <c r="C15" s="1612"/>
      <c r="D15" s="1613"/>
      <c r="E15" s="535" t="s">
        <v>988</v>
      </c>
    </row>
    <row r="16" spans="1:5" s="510" customFormat="1" ht="15" customHeight="1" x14ac:dyDescent="0.2">
      <c r="A16" s="536"/>
      <c r="B16" s="537"/>
      <c r="C16" s="537"/>
      <c r="D16" s="537"/>
      <c r="E16" s="537"/>
    </row>
    <row r="17" spans="1:5" s="510" customFormat="1" ht="15" customHeight="1" x14ac:dyDescent="0.2">
      <c r="A17" s="1036" t="s">
        <v>1601</v>
      </c>
      <c r="B17" s="1040"/>
      <c r="C17" s="1040"/>
      <c r="D17" s="1040"/>
      <c r="E17" s="1041"/>
    </row>
    <row r="18" spans="1:5" s="510" customFormat="1" ht="15" customHeight="1" x14ac:dyDescent="0.2">
      <c r="A18" s="1367" t="s">
        <v>996</v>
      </c>
      <c r="B18" s="1584"/>
      <c r="C18" s="1585"/>
      <c r="D18" s="1585"/>
      <c r="E18" s="1586"/>
    </row>
    <row r="19" spans="1:5" s="510" customFormat="1" ht="15" customHeight="1" x14ac:dyDescent="0.2">
      <c r="A19" s="1367" t="s">
        <v>997</v>
      </c>
      <c r="B19" s="1584"/>
      <c r="C19" s="1585"/>
      <c r="D19" s="1585"/>
      <c r="E19" s="1586"/>
    </row>
    <row r="20" spans="1:5" s="510" customFormat="1" ht="15" customHeight="1" x14ac:dyDescent="0.2">
      <c r="A20" s="1367" t="s">
        <v>998</v>
      </c>
      <c r="B20" s="1584"/>
      <c r="C20" s="1585"/>
      <c r="D20" s="1585"/>
      <c r="E20" s="1586"/>
    </row>
    <row r="21" spans="1:5" s="510" customFormat="1" ht="15" customHeight="1" x14ac:dyDescent="0.2">
      <c r="A21" s="1367" t="s">
        <v>999</v>
      </c>
      <c r="B21" s="1584"/>
      <c r="C21" s="1585"/>
      <c r="D21" s="1585"/>
      <c r="E21" s="1586"/>
    </row>
    <row r="22" spans="1:5" s="510" customFormat="1" ht="15" customHeight="1" x14ac:dyDescent="0.2">
      <c r="A22" s="1367" t="s">
        <v>992</v>
      </c>
      <c r="B22" s="1584"/>
      <c r="C22" s="1585"/>
      <c r="D22" s="1585"/>
      <c r="E22" s="1586"/>
    </row>
    <row r="23" spans="1:5" s="510" customFormat="1" ht="15" customHeight="1" x14ac:dyDescent="0.2">
      <c r="A23" s="1367" t="s">
        <v>993</v>
      </c>
      <c r="B23" s="1584"/>
      <c r="C23" s="1585"/>
      <c r="D23" s="1585"/>
      <c r="E23" s="1586"/>
    </row>
    <row r="24" spans="1:5" s="510" customFormat="1" ht="15" customHeight="1" x14ac:dyDescent="0.2">
      <c r="A24" s="1367" t="s">
        <v>994</v>
      </c>
      <c r="B24" s="1584"/>
      <c r="C24" s="1585"/>
      <c r="D24" s="1585"/>
      <c r="E24" s="1586"/>
    </row>
    <row r="25" spans="1:5" s="510" customFormat="1" ht="15" customHeight="1" x14ac:dyDescent="0.2">
      <c r="A25" s="11"/>
      <c r="B25" s="1042"/>
      <c r="C25" s="1042"/>
      <c r="D25" s="1042"/>
      <c r="E25" s="1042"/>
    </row>
    <row r="26" spans="1:5" s="510" customFormat="1" ht="15" customHeight="1" x14ac:dyDescent="0.2">
      <c r="A26" s="1037" t="s">
        <v>1602</v>
      </c>
      <c r="B26" s="522"/>
      <c r="C26" s="522"/>
      <c r="D26" s="522"/>
      <c r="E26" s="523"/>
    </row>
    <row r="27" spans="1:5" s="510" customFormat="1" ht="15" customHeight="1" x14ac:dyDescent="0.2">
      <c r="A27" s="1367" t="s">
        <v>996</v>
      </c>
      <c r="B27" s="1590"/>
      <c r="C27" s="1591"/>
      <c r="D27" s="1591"/>
      <c r="E27" s="1592"/>
    </row>
    <row r="28" spans="1:5" s="510" customFormat="1" ht="15" customHeight="1" x14ac:dyDescent="0.2">
      <c r="A28" s="1367" t="s">
        <v>997</v>
      </c>
      <c r="B28" s="1584"/>
      <c r="C28" s="1585"/>
      <c r="D28" s="1585"/>
      <c r="E28" s="1586"/>
    </row>
    <row r="29" spans="1:5" s="510" customFormat="1" ht="15" customHeight="1" x14ac:dyDescent="0.2">
      <c r="A29" s="1367" t="s">
        <v>998</v>
      </c>
      <c r="B29" s="1584"/>
      <c r="C29" s="1585"/>
      <c r="D29" s="1585"/>
      <c r="E29" s="1586"/>
    </row>
    <row r="30" spans="1:5" s="510" customFormat="1" ht="15" customHeight="1" x14ac:dyDescent="0.2">
      <c r="A30" s="1367" t="s">
        <v>999</v>
      </c>
      <c r="B30" s="1584"/>
      <c r="C30" s="1585"/>
      <c r="D30" s="1585"/>
      <c r="E30" s="1586"/>
    </row>
    <row r="31" spans="1:5" s="510" customFormat="1" ht="15" customHeight="1" x14ac:dyDescent="0.2">
      <c r="A31" s="1367" t="s">
        <v>992</v>
      </c>
      <c r="B31" s="1587"/>
      <c r="C31" s="1588"/>
      <c r="D31" s="1588"/>
      <c r="E31" s="1589"/>
    </row>
    <row r="32" spans="1:5" s="510" customFormat="1" ht="15" customHeight="1" x14ac:dyDescent="0.2">
      <c r="A32" s="1367" t="s">
        <v>993</v>
      </c>
      <c r="B32" s="1584"/>
      <c r="C32" s="1585"/>
      <c r="D32" s="1585"/>
      <c r="E32" s="1586"/>
    </row>
    <row r="33" spans="1:5" s="510" customFormat="1" ht="15" customHeight="1" x14ac:dyDescent="0.2">
      <c r="A33" s="1367" t="s">
        <v>994</v>
      </c>
      <c r="B33" s="1584"/>
      <c r="C33" s="1585"/>
      <c r="D33" s="1585"/>
      <c r="E33" s="1586"/>
    </row>
    <row r="34" spans="1:5" s="510" customFormat="1" ht="15" customHeight="1" x14ac:dyDescent="0.2">
      <c r="A34" s="11"/>
      <c r="B34" s="511"/>
      <c r="C34" s="511"/>
      <c r="D34" s="511"/>
      <c r="E34" s="511"/>
    </row>
    <row r="35" spans="1:5" s="510" customFormat="1" ht="15" customHeight="1" x14ac:dyDescent="0.2">
      <c r="A35" s="1037" t="s">
        <v>1603</v>
      </c>
      <c r="B35" s="524"/>
      <c r="C35" s="524"/>
      <c r="D35" s="524"/>
      <c r="E35" s="525"/>
    </row>
    <row r="36" spans="1:5" s="510" customFormat="1" ht="15" customHeight="1" x14ac:dyDescent="0.2">
      <c r="A36" s="1044" t="s">
        <v>996</v>
      </c>
      <c r="B36" s="1584"/>
      <c r="C36" s="1585"/>
      <c r="D36" s="1585"/>
      <c r="E36" s="1586"/>
    </row>
    <row r="37" spans="1:5" s="510" customFormat="1" ht="15" customHeight="1" x14ac:dyDescent="0.2">
      <c r="A37" s="1043" t="s">
        <v>997</v>
      </c>
      <c r="B37" s="1584"/>
      <c r="C37" s="1585"/>
      <c r="D37" s="1585"/>
      <c r="E37" s="1586"/>
    </row>
    <row r="38" spans="1:5" s="510" customFormat="1" ht="15" customHeight="1" x14ac:dyDescent="0.2">
      <c r="A38" s="1043" t="s">
        <v>998</v>
      </c>
      <c r="B38" s="1584"/>
      <c r="C38" s="1585"/>
      <c r="D38" s="1585"/>
      <c r="E38" s="1586"/>
    </row>
    <row r="39" spans="1:5" s="510" customFormat="1" ht="15" customHeight="1" x14ac:dyDescent="0.2">
      <c r="A39" s="1043" t="s">
        <v>999</v>
      </c>
      <c r="B39" s="1584"/>
      <c r="C39" s="1585"/>
      <c r="D39" s="1585"/>
      <c r="E39" s="1586"/>
    </row>
    <row r="40" spans="1:5" s="510" customFormat="1" ht="15" customHeight="1" x14ac:dyDescent="0.2">
      <c r="A40" s="1039" t="s">
        <v>992</v>
      </c>
      <c r="B40" s="1584"/>
      <c r="C40" s="1585"/>
      <c r="D40" s="1585"/>
      <c r="E40" s="1586"/>
    </row>
    <row r="41" spans="1:5" s="510" customFormat="1" ht="15" customHeight="1" x14ac:dyDescent="0.2">
      <c r="A41" s="1039" t="s">
        <v>993</v>
      </c>
      <c r="B41" s="1584"/>
      <c r="C41" s="1585"/>
      <c r="D41" s="1585"/>
      <c r="E41" s="1586"/>
    </row>
    <row r="42" spans="1:5" s="510" customFormat="1" ht="15" customHeight="1" x14ac:dyDescent="0.2">
      <c r="A42" s="1039" t="s">
        <v>994</v>
      </c>
      <c r="B42" s="1584"/>
      <c r="C42" s="1585"/>
      <c r="D42" s="1585"/>
      <c r="E42" s="1586"/>
    </row>
    <row r="43" spans="1:5" s="510" customFormat="1" ht="15" customHeight="1" x14ac:dyDescent="0.2">
      <c r="D43" s="1195"/>
    </row>
    <row r="44" spans="1:5" s="510" customFormat="1" ht="15" customHeight="1" x14ac:dyDescent="0.2">
      <c r="A44" s="1035" t="s">
        <v>1599</v>
      </c>
      <c r="C44" s="1045"/>
      <c r="D44" s="1046"/>
    </row>
    <row r="45" spans="1:5" s="510" customFormat="1" ht="15" customHeight="1" x14ac:dyDescent="0.2">
      <c r="A45" s="1035"/>
      <c r="B45" s="1584"/>
      <c r="C45" s="1585"/>
      <c r="D45" s="1585"/>
      <c r="E45" s="1586"/>
    </row>
    <row r="46" spans="1:5" s="510" customFormat="1" ht="15" customHeight="1" x14ac:dyDescent="0.2">
      <c r="A46" s="1035"/>
      <c r="B46" s="1584"/>
      <c r="C46" s="1585"/>
      <c r="D46" s="1585"/>
      <c r="E46" s="1586"/>
    </row>
    <row r="47" spans="1:5" s="510" customFormat="1" ht="15" customHeight="1" x14ac:dyDescent="0.2">
      <c r="A47" s="11"/>
      <c r="C47" s="526"/>
      <c r="D47" s="527"/>
    </row>
    <row r="48" spans="1:5" s="510" customFormat="1" ht="15" customHeight="1" x14ac:dyDescent="0.2">
      <c r="A48" s="1035" t="s">
        <v>1600</v>
      </c>
    </row>
    <row r="49" spans="1:5" s="510" customFormat="1" ht="15" customHeight="1" x14ac:dyDescent="0.2">
      <c r="A49" s="11"/>
      <c r="B49" s="1584"/>
      <c r="C49" s="1585"/>
      <c r="D49" s="1585"/>
      <c r="E49" s="1586"/>
    </row>
    <row r="50" spans="1:5" s="510" customFormat="1" ht="15" customHeight="1" x14ac:dyDescent="0.2">
      <c r="D50" s="1195"/>
    </row>
    <row r="51" spans="1:5" ht="15" customHeight="1" x14ac:dyDescent="0.2"/>
    <row r="52" spans="1:5" ht="15" customHeight="1" x14ac:dyDescent="0.2">
      <c r="A52" s="72"/>
      <c r="B52" s="11" t="s">
        <v>1000</v>
      </c>
      <c r="C52" s="31"/>
    </row>
    <row r="53" spans="1:5" ht="24" x14ac:dyDescent="0.2">
      <c r="A53" s="538" t="s">
        <v>980</v>
      </c>
      <c r="B53" s="539"/>
      <c r="C53" s="540" t="s">
        <v>981</v>
      </c>
      <c r="D53" s="541"/>
      <c r="E53" s="542" t="s">
        <v>982</v>
      </c>
    </row>
    <row r="54" spans="1:5" ht="15" customHeight="1" x14ac:dyDescent="0.2">
      <c r="A54" s="543" t="s">
        <v>983</v>
      </c>
      <c r="B54" s="544"/>
      <c r="C54" s="1196"/>
      <c r="D54" s="1196"/>
      <c r="E54" s="1197"/>
    </row>
    <row r="55" spans="1:5" ht="15" customHeight="1" x14ac:dyDescent="0.2">
      <c r="A55" s="507" t="s">
        <v>984</v>
      </c>
      <c r="B55" s="518"/>
      <c r="C55" s="1614"/>
      <c r="D55" s="1615"/>
      <c r="E55" s="545" t="s">
        <v>985</v>
      </c>
    </row>
    <row r="56" spans="1:5" ht="15" customHeight="1" x14ac:dyDescent="0.2">
      <c r="A56" s="507" t="s">
        <v>986</v>
      </c>
      <c r="B56" s="518"/>
      <c r="C56" s="1616"/>
      <c r="D56" s="1617"/>
      <c r="E56" s="546" t="s">
        <v>985</v>
      </c>
    </row>
    <row r="57" spans="1:5" ht="15" customHeight="1" x14ac:dyDescent="0.2">
      <c r="A57" s="507" t="s">
        <v>987</v>
      </c>
      <c r="B57" s="518"/>
      <c r="C57" s="1616"/>
      <c r="D57" s="1617"/>
      <c r="E57" s="546" t="s">
        <v>988</v>
      </c>
    </row>
    <row r="58" spans="1:5" ht="15" customHeight="1" x14ac:dyDescent="0.2">
      <c r="A58" s="547" t="s">
        <v>476</v>
      </c>
      <c r="B58" s="548"/>
      <c r="C58" s="1616"/>
      <c r="D58" s="1617"/>
      <c r="E58" s="546" t="s">
        <v>985</v>
      </c>
    </row>
    <row r="59" spans="1:5" ht="15" customHeight="1" x14ac:dyDescent="0.2">
      <c r="A59" s="549" t="s">
        <v>989</v>
      </c>
      <c r="B59" s="550"/>
      <c r="C59" s="1196"/>
      <c r="D59" s="1196"/>
      <c r="E59" s="1198"/>
    </row>
    <row r="60" spans="1:5" ht="15" customHeight="1" x14ac:dyDescent="0.2">
      <c r="A60" s="507" t="s">
        <v>952</v>
      </c>
      <c r="B60" s="518"/>
      <c r="C60" s="1618"/>
      <c r="D60" s="1619"/>
      <c r="E60" s="551" t="s">
        <v>592</v>
      </c>
    </row>
    <row r="61" spans="1:5" ht="15" customHeight="1" x14ac:dyDescent="0.2">
      <c r="A61" s="507" t="s">
        <v>990</v>
      </c>
      <c r="B61" s="518"/>
      <c r="C61" s="1618"/>
      <c r="D61" s="1619"/>
      <c r="E61" s="551" t="s">
        <v>991</v>
      </c>
    </row>
    <row r="62" spans="1:5" ht="15" customHeight="1" x14ac:dyDescent="0.2">
      <c r="A62" s="507" t="s">
        <v>987</v>
      </c>
      <c r="B62" s="518"/>
      <c r="C62" s="1618"/>
      <c r="D62" s="1619"/>
      <c r="E62" s="551" t="s">
        <v>988</v>
      </c>
    </row>
    <row r="63" spans="1:5" ht="15" customHeight="1" x14ac:dyDescent="0.2">
      <c r="A63" s="552"/>
      <c r="B63" s="553"/>
      <c r="C63" s="553"/>
      <c r="D63" s="553"/>
      <c r="E63" s="553"/>
    </row>
    <row r="64" spans="1:5" ht="15" customHeight="1" x14ac:dyDescent="0.2">
      <c r="A64" s="1036" t="s">
        <v>1601</v>
      </c>
      <c r="B64" s="1040"/>
      <c r="C64" s="1040"/>
      <c r="D64" s="1040"/>
      <c r="E64" s="1041"/>
    </row>
    <row r="65" spans="1:5" ht="15" customHeight="1" x14ac:dyDescent="0.2">
      <c r="A65" s="1044" t="s">
        <v>996</v>
      </c>
      <c r="B65" s="1584"/>
      <c r="C65" s="1585"/>
      <c r="D65" s="1585"/>
      <c r="E65" s="1586"/>
    </row>
    <row r="66" spans="1:5" ht="15" customHeight="1" x14ac:dyDescent="0.2">
      <c r="A66" s="1043" t="s">
        <v>997</v>
      </c>
      <c r="B66" s="1584"/>
      <c r="C66" s="1585"/>
      <c r="D66" s="1585"/>
      <c r="E66" s="1586"/>
    </row>
    <row r="67" spans="1:5" ht="15" customHeight="1" x14ac:dyDescent="0.2">
      <c r="A67" s="1043" t="s">
        <v>998</v>
      </c>
      <c r="B67" s="1584"/>
      <c r="C67" s="1585"/>
      <c r="D67" s="1585"/>
      <c r="E67" s="1586"/>
    </row>
    <row r="68" spans="1:5" ht="15" customHeight="1" x14ac:dyDescent="0.2">
      <c r="A68" s="1043" t="s">
        <v>999</v>
      </c>
      <c r="B68" s="1584"/>
      <c r="C68" s="1585"/>
      <c r="D68" s="1585"/>
      <c r="E68" s="1586"/>
    </row>
    <row r="69" spans="1:5" ht="15" customHeight="1" x14ac:dyDescent="0.2">
      <c r="A69" s="1039" t="s">
        <v>992</v>
      </c>
      <c r="B69" s="1584"/>
      <c r="C69" s="1585"/>
      <c r="D69" s="1585"/>
      <c r="E69" s="1586"/>
    </row>
    <row r="70" spans="1:5" ht="15" customHeight="1" x14ac:dyDescent="0.2">
      <c r="A70" s="1039" t="s">
        <v>993</v>
      </c>
      <c r="B70" s="1584"/>
      <c r="C70" s="1585"/>
      <c r="D70" s="1585"/>
      <c r="E70" s="1586"/>
    </row>
    <row r="71" spans="1:5" ht="15" customHeight="1" x14ac:dyDescent="0.2">
      <c r="A71" s="1039" t="s">
        <v>994</v>
      </c>
      <c r="B71" s="1584"/>
      <c r="C71" s="1585"/>
      <c r="D71" s="1585"/>
      <c r="E71" s="1586"/>
    </row>
    <row r="72" spans="1:5" ht="15" customHeight="1" x14ac:dyDescent="0.2">
      <c r="B72" s="1042"/>
      <c r="C72" s="1042"/>
      <c r="D72" s="1042"/>
      <c r="E72" s="1042"/>
    </row>
    <row r="73" spans="1:5" ht="15" customHeight="1" x14ac:dyDescent="0.2">
      <c r="A73" s="1037" t="s">
        <v>1602</v>
      </c>
      <c r="B73" s="522"/>
      <c r="C73" s="522"/>
      <c r="D73" s="522"/>
      <c r="E73" s="523"/>
    </row>
    <row r="74" spans="1:5" ht="15" customHeight="1" x14ac:dyDescent="0.2">
      <c r="A74" s="1044" t="s">
        <v>996</v>
      </c>
      <c r="B74" s="1590"/>
      <c r="C74" s="1591"/>
      <c r="D74" s="1591"/>
      <c r="E74" s="1592"/>
    </row>
    <row r="75" spans="1:5" ht="15" customHeight="1" x14ac:dyDescent="0.2">
      <c r="A75" s="1043" t="s">
        <v>997</v>
      </c>
      <c r="B75" s="1584"/>
      <c r="C75" s="1585"/>
      <c r="D75" s="1585"/>
      <c r="E75" s="1586"/>
    </row>
    <row r="76" spans="1:5" ht="15" customHeight="1" x14ac:dyDescent="0.2">
      <c r="A76" s="1043" t="s">
        <v>998</v>
      </c>
      <c r="B76" s="1584"/>
      <c r="C76" s="1585"/>
      <c r="D76" s="1585"/>
      <c r="E76" s="1586"/>
    </row>
    <row r="77" spans="1:5" ht="15" customHeight="1" x14ac:dyDescent="0.2">
      <c r="A77" s="1043" t="s">
        <v>999</v>
      </c>
      <c r="B77" s="1584"/>
      <c r="C77" s="1585"/>
      <c r="D77" s="1585"/>
      <c r="E77" s="1586"/>
    </row>
    <row r="78" spans="1:5" ht="15" customHeight="1" x14ac:dyDescent="0.2">
      <c r="A78" s="1039" t="s">
        <v>992</v>
      </c>
      <c r="B78" s="1587"/>
      <c r="C78" s="1588"/>
      <c r="D78" s="1588"/>
      <c r="E78" s="1589"/>
    </row>
    <row r="79" spans="1:5" ht="15" customHeight="1" x14ac:dyDescent="0.2">
      <c r="A79" s="1039" t="s">
        <v>993</v>
      </c>
      <c r="B79" s="1584"/>
      <c r="C79" s="1585"/>
      <c r="D79" s="1585"/>
      <c r="E79" s="1586"/>
    </row>
    <row r="80" spans="1:5" ht="15" customHeight="1" x14ac:dyDescent="0.2">
      <c r="A80" s="1039" t="s">
        <v>994</v>
      </c>
      <c r="B80" s="1584"/>
      <c r="C80" s="1585"/>
      <c r="D80" s="1585"/>
      <c r="E80" s="1586"/>
    </row>
    <row r="81" spans="1:5" ht="15" customHeight="1" x14ac:dyDescent="0.2">
      <c r="B81" s="511"/>
      <c r="C81" s="511"/>
      <c r="D81" s="511"/>
      <c r="E81" s="511"/>
    </row>
    <row r="82" spans="1:5" ht="15" customHeight="1" x14ac:dyDescent="0.2">
      <c r="A82" s="1037" t="s">
        <v>1603</v>
      </c>
      <c r="B82" s="524"/>
      <c r="C82" s="524"/>
      <c r="D82" s="524"/>
      <c r="E82" s="525"/>
    </row>
    <row r="83" spans="1:5" ht="15" customHeight="1" x14ac:dyDescent="0.2">
      <c r="A83" s="1044" t="s">
        <v>996</v>
      </c>
      <c r="B83" s="1584"/>
      <c r="C83" s="1585"/>
      <c r="D83" s="1585"/>
      <c r="E83" s="1586"/>
    </row>
    <row r="84" spans="1:5" ht="15" customHeight="1" x14ac:dyDescent="0.2">
      <c r="A84" s="1043" t="s">
        <v>997</v>
      </c>
      <c r="B84" s="1584"/>
      <c r="C84" s="1585"/>
      <c r="D84" s="1585"/>
      <c r="E84" s="1586"/>
    </row>
    <row r="85" spans="1:5" x14ac:dyDescent="0.2">
      <c r="A85" s="1043" t="s">
        <v>998</v>
      </c>
      <c r="B85" s="1584"/>
      <c r="C85" s="1585"/>
      <c r="D85" s="1585"/>
      <c r="E85" s="1586"/>
    </row>
    <row r="86" spans="1:5" x14ac:dyDescent="0.2">
      <c r="A86" s="1043" t="s">
        <v>999</v>
      </c>
      <c r="B86" s="1584"/>
      <c r="C86" s="1585"/>
      <c r="D86" s="1585"/>
      <c r="E86" s="1586"/>
    </row>
    <row r="87" spans="1:5" x14ac:dyDescent="0.2">
      <c r="A87" s="1039" t="s">
        <v>992</v>
      </c>
      <c r="B87" s="1584"/>
      <c r="C87" s="1585"/>
      <c r="D87" s="1585"/>
      <c r="E87" s="1586"/>
    </row>
    <row r="88" spans="1:5" x14ac:dyDescent="0.2">
      <c r="A88" s="1039" t="s">
        <v>993</v>
      </c>
      <c r="B88" s="1584"/>
      <c r="C88" s="1585"/>
      <c r="D88" s="1585"/>
      <c r="E88" s="1586"/>
    </row>
    <row r="89" spans="1:5" x14ac:dyDescent="0.2">
      <c r="A89" s="1039" t="s">
        <v>994</v>
      </c>
      <c r="B89" s="1584"/>
      <c r="C89" s="1585"/>
      <c r="D89" s="1585"/>
      <c r="E89" s="1586"/>
    </row>
    <row r="90" spans="1:5" x14ac:dyDescent="0.2">
      <c r="A90" s="510"/>
      <c r="B90" s="510"/>
      <c r="C90" s="510"/>
      <c r="D90" s="1195"/>
      <c r="E90" s="510"/>
    </row>
    <row r="91" spans="1:5" x14ac:dyDescent="0.2">
      <c r="A91" s="1035" t="s">
        <v>1599</v>
      </c>
      <c r="B91" s="510"/>
      <c r="C91" s="1045"/>
      <c r="D91" s="1046"/>
      <c r="E91" s="510"/>
    </row>
    <row r="92" spans="1:5" x14ac:dyDescent="0.2">
      <c r="A92" s="1035"/>
      <c r="B92" s="1584"/>
      <c r="C92" s="1585"/>
      <c r="D92" s="1585"/>
      <c r="E92" s="1586"/>
    </row>
    <row r="93" spans="1:5" x14ac:dyDescent="0.2">
      <c r="A93" s="1035"/>
      <c r="B93" s="1584"/>
      <c r="C93" s="1585"/>
      <c r="D93" s="1585"/>
      <c r="E93" s="1586"/>
    </row>
    <row r="94" spans="1:5" x14ac:dyDescent="0.2">
      <c r="B94" s="510"/>
      <c r="C94" s="526"/>
      <c r="D94" s="527"/>
      <c r="E94" s="510"/>
    </row>
    <row r="95" spans="1:5" x14ac:dyDescent="0.2">
      <c r="A95" s="1035" t="s">
        <v>1600</v>
      </c>
      <c r="B95" s="510"/>
      <c r="C95" s="510"/>
      <c r="D95" s="510"/>
      <c r="E95" s="510"/>
    </row>
    <row r="96" spans="1:5" x14ac:dyDescent="0.2">
      <c r="B96" s="1584"/>
      <c r="C96" s="1585"/>
      <c r="D96" s="1585"/>
      <c r="E96" s="1586"/>
    </row>
  </sheetData>
  <sheetProtection algorithmName="SHA-512" hashValue="RQCYka/Mnrh+9yUccS4e1evwHvIqAoP/kxs8/BDfe3/nwJjp0dqkTRv/PzALwjKLKxXZpPXXh0gxexx87pJDhQ==" saltValue="v99nVNJg8/Spy7vbJVuILA==" spinCount="100000" sheet="1" objects="1" scenarios="1"/>
  <mergeCells count="62">
    <mergeCell ref="B74:E74"/>
    <mergeCell ref="B75:E75"/>
    <mergeCell ref="B76:E76"/>
    <mergeCell ref="B77:E77"/>
    <mergeCell ref="B67:E67"/>
    <mergeCell ref="B68:E68"/>
    <mergeCell ref="B69:E69"/>
    <mergeCell ref="B70:E70"/>
    <mergeCell ref="B71:E71"/>
    <mergeCell ref="C60:D60"/>
    <mergeCell ref="C61:D61"/>
    <mergeCell ref="C62:D62"/>
    <mergeCell ref="B65:E65"/>
    <mergeCell ref="B66:E66"/>
    <mergeCell ref="B33:E33"/>
    <mergeCell ref="C55:D55"/>
    <mergeCell ref="C56:D56"/>
    <mergeCell ref="C57:D57"/>
    <mergeCell ref="C58:D58"/>
    <mergeCell ref="B36:E36"/>
    <mergeCell ref="B37:E37"/>
    <mergeCell ref="B38:E38"/>
    <mergeCell ref="B39:E39"/>
    <mergeCell ref="B40:E40"/>
    <mergeCell ref="B41:E41"/>
    <mergeCell ref="B42:E42"/>
    <mergeCell ref="B45:E45"/>
    <mergeCell ref="B46:E46"/>
    <mergeCell ref="B49:E49"/>
    <mergeCell ref="B28:E28"/>
    <mergeCell ref="B29:E29"/>
    <mergeCell ref="B30:E30"/>
    <mergeCell ref="B31:E31"/>
    <mergeCell ref="B32:E32"/>
    <mergeCell ref="B21:E21"/>
    <mergeCell ref="B22:E22"/>
    <mergeCell ref="B23:E23"/>
    <mergeCell ref="B24:E24"/>
    <mergeCell ref="B27:E27"/>
    <mergeCell ref="C14:D14"/>
    <mergeCell ref="C15:D15"/>
    <mergeCell ref="B18:E18"/>
    <mergeCell ref="B19:E19"/>
    <mergeCell ref="B20:E20"/>
    <mergeCell ref="C8:D8"/>
    <mergeCell ref="C9:D9"/>
    <mergeCell ref="C10:D10"/>
    <mergeCell ref="C11:D11"/>
    <mergeCell ref="C13:D13"/>
    <mergeCell ref="B78:E78"/>
    <mergeCell ref="B79:E79"/>
    <mergeCell ref="B80:E80"/>
    <mergeCell ref="B83:E83"/>
    <mergeCell ref="B84:E84"/>
    <mergeCell ref="B92:E92"/>
    <mergeCell ref="B93:E93"/>
    <mergeCell ref="B96:E96"/>
    <mergeCell ref="B85:E85"/>
    <mergeCell ref="B86:E86"/>
    <mergeCell ref="B87:E87"/>
    <mergeCell ref="B88:E88"/>
    <mergeCell ref="B89:E89"/>
  </mergeCells>
  <printOptions horizontalCentered="1"/>
  <pageMargins left="0.5" right="0.5" top="1" bottom="0.75" header="0.5" footer="0.25"/>
  <pageSetup scale="87" fitToHeight="2" orientation="portrait" r:id="rId1"/>
  <headerFooter alignWithMargins="0"/>
  <rowBreaks count="1" manualBreakCount="1">
    <brk id="51" max="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71F56-F8C7-4133-8A08-F694AC0F4187}">
  <sheetPr>
    <pageSetUpPr fitToPage="1"/>
  </sheetPr>
  <dimension ref="A1:O36"/>
  <sheetViews>
    <sheetView zoomScaleNormal="100" workbookViewId="0">
      <selection activeCell="B5" sqref="B5:F5"/>
    </sheetView>
  </sheetViews>
  <sheetFormatPr defaultColWidth="11" defaultRowHeight="15" x14ac:dyDescent="0.2"/>
  <cols>
    <col min="1" max="1" width="42" style="11" customWidth="1"/>
    <col min="2" max="6" width="16.75" style="11" customWidth="1"/>
    <col min="7" max="13" width="12.75" style="11" customWidth="1"/>
    <col min="14" max="14" width="10.75" style="11" customWidth="1"/>
    <col min="15" max="15" width="0" style="11" hidden="1" customWidth="1"/>
    <col min="16" max="16384" width="11" style="11"/>
  </cols>
  <sheetData>
    <row r="1" spans="1:15" ht="15" customHeight="1" x14ac:dyDescent="0.25">
      <c r="A1" s="1" t="str">
        <f>CONCATENATE("Schedule ",Cklist!$A42," - ",Cklist!$B42)</f>
        <v>Schedule J - Depreciation / FRV Projects</v>
      </c>
      <c r="B1" s="66"/>
      <c r="C1" s="66"/>
      <c r="D1" s="66"/>
      <c r="E1" s="1129" t="s">
        <v>2</v>
      </c>
      <c r="F1" s="1130"/>
    </row>
    <row r="2" spans="1:15" s="32" customFormat="1" ht="15" customHeight="1" x14ac:dyDescent="0.2">
      <c r="A2" s="4" t="str">
        <f>'Sch A'!$A$2</f>
        <v>SFN 137 (Rev. 04-24)</v>
      </c>
      <c r="C2" s="1199"/>
      <c r="D2" s="1199"/>
      <c r="E2" s="1131" t="s">
        <v>3</v>
      </c>
      <c r="F2" s="1186">
        <f>'Sch A'!$C$2</f>
        <v>45108</v>
      </c>
      <c r="O2" s="32" t="s">
        <v>1433</v>
      </c>
    </row>
    <row r="3" spans="1:15" ht="15" customHeight="1" x14ac:dyDescent="0.2">
      <c r="A3" s="1447">
        <f>'Sch A'!$A$5</f>
        <v>0</v>
      </c>
      <c r="C3" s="1200"/>
      <c r="D3" s="1200"/>
      <c r="E3" s="1133" t="s">
        <v>4</v>
      </c>
      <c r="F3" s="1134">
        <f>'Sch A'!$C$3</f>
        <v>45473</v>
      </c>
      <c r="O3" s="32" t="s">
        <v>1434</v>
      </c>
    </row>
    <row r="4" spans="1:15" ht="15" customHeight="1" x14ac:dyDescent="0.2">
      <c r="C4" s="876"/>
      <c r="D4" s="877"/>
      <c r="E4" s="876"/>
      <c r="F4" s="877"/>
    </row>
    <row r="5" spans="1:15" s="559" customFormat="1" ht="25.5" x14ac:dyDescent="0.2">
      <c r="A5" s="555" t="s">
        <v>7</v>
      </c>
      <c r="B5" s="556" t="s">
        <v>1001</v>
      </c>
      <c r="C5" s="556" t="s">
        <v>1002</v>
      </c>
      <c r="D5" s="556" t="s">
        <v>1003</v>
      </c>
      <c r="E5" s="557" t="s">
        <v>1004</v>
      </c>
      <c r="F5" s="558" t="s">
        <v>471</v>
      </c>
    </row>
    <row r="6" spans="1:15" s="559" customFormat="1" ht="15" customHeight="1" x14ac:dyDescent="0.2">
      <c r="A6" s="560" t="s">
        <v>1005</v>
      </c>
      <c r="B6" s="561"/>
      <c r="C6" s="562"/>
      <c r="D6" s="562"/>
      <c r="E6" s="562"/>
      <c r="F6" s="563"/>
    </row>
    <row r="7" spans="1:15" s="559" customFormat="1" ht="15" customHeight="1" x14ac:dyDescent="0.2">
      <c r="A7" s="564" t="s">
        <v>1006</v>
      </c>
      <c r="B7" s="565"/>
      <c r="C7" s="565"/>
      <c r="D7" s="565"/>
      <c r="E7" s="566"/>
      <c r="F7" s="567">
        <f>SUM(B7:E7)</f>
        <v>0</v>
      </c>
    </row>
    <row r="8" spans="1:15" s="559" customFormat="1" ht="15" customHeight="1" x14ac:dyDescent="0.2">
      <c r="A8" s="568" t="s">
        <v>1007</v>
      </c>
      <c r="B8" s="569"/>
      <c r="C8" s="569"/>
      <c r="D8" s="569"/>
      <c r="E8" s="566"/>
      <c r="F8" s="570">
        <f>SUM(B8:E8)</f>
        <v>0</v>
      </c>
    </row>
    <row r="9" spans="1:15" s="559" customFormat="1" ht="15" customHeight="1" x14ac:dyDescent="0.2">
      <c r="A9" s="571" t="s">
        <v>1008</v>
      </c>
      <c r="B9" s="572"/>
      <c r="C9" s="572"/>
      <c r="D9" s="572"/>
      <c r="E9" s="566"/>
      <c r="F9" s="570">
        <f>SUM(B9:E9)</f>
        <v>0</v>
      </c>
    </row>
    <row r="10" spans="1:15" s="559" customFormat="1" ht="15" customHeight="1" x14ac:dyDescent="0.2">
      <c r="A10" s="573" t="s">
        <v>1009</v>
      </c>
      <c r="B10" s="574">
        <f>SUM(B7:B9)</f>
        <v>0</v>
      </c>
      <c r="C10" s="574">
        <f>SUM(C7:C9)</f>
        <v>0</v>
      </c>
      <c r="D10" s="574">
        <f>SUM(D7:D9)</f>
        <v>0</v>
      </c>
      <c r="E10" s="574">
        <f>SUM(E7:E9)</f>
        <v>0</v>
      </c>
      <c r="F10" s="575">
        <f>SUM(F7:F9)</f>
        <v>0</v>
      </c>
    </row>
    <row r="11" spans="1:15" s="559" customFormat="1" ht="15" customHeight="1" x14ac:dyDescent="0.2">
      <c r="A11" s="576" t="s">
        <v>1010</v>
      </c>
      <c r="B11" s="561"/>
      <c r="C11" s="562"/>
      <c r="D11" s="562"/>
      <c r="E11" s="562"/>
      <c r="F11" s="563"/>
    </row>
    <row r="12" spans="1:15" s="559" customFormat="1" ht="15" customHeight="1" x14ac:dyDescent="0.2">
      <c r="A12" s="564" t="s">
        <v>1006</v>
      </c>
      <c r="B12" s="577"/>
      <c r="C12" s="577"/>
      <c r="D12" s="577"/>
      <c r="E12" s="566"/>
      <c r="F12" s="578">
        <f>SUM(B12:E12)</f>
        <v>0</v>
      </c>
    </row>
    <row r="13" spans="1:15" s="559" customFormat="1" ht="15" customHeight="1" x14ac:dyDescent="0.2">
      <c r="A13" s="850" t="s">
        <v>1401</v>
      </c>
      <c r="B13" s="569"/>
      <c r="C13" s="569"/>
      <c r="D13" s="569"/>
      <c r="E13" s="566"/>
      <c r="F13" s="570">
        <f>SUM(B13:E13)</f>
        <v>0</v>
      </c>
    </row>
    <row r="14" spans="1:15" s="559" customFormat="1" ht="15" customHeight="1" x14ac:dyDescent="0.2">
      <c r="A14" s="851" t="s">
        <v>1402</v>
      </c>
      <c r="B14" s="572"/>
      <c r="C14" s="572"/>
      <c r="D14" s="572"/>
      <c r="E14" s="566"/>
      <c r="F14" s="570">
        <f>SUM(B14:E14)</f>
        <v>0</v>
      </c>
    </row>
    <row r="15" spans="1:15" s="559" customFormat="1" ht="15" customHeight="1" thickBot="1" x14ac:dyDescent="0.25">
      <c r="A15" s="573" t="s">
        <v>1009</v>
      </c>
      <c r="B15" s="579">
        <f>SUM(B12:B14)</f>
        <v>0</v>
      </c>
      <c r="C15" s="579">
        <f>SUM(C12:C14)</f>
        <v>0</v>
      </c>
      <c r="D15" s="579">
        <f>SUM(D12:D14)</f>
        <v>0</v>
      </c>
      <c r="E15" s="579">
        <f>SUM(E12:E14)</f>
        <v>0</v>
      </c>
      <c r="F15" s="580">
        <f>SUM(F12:F14)</f>
        <v>0</v>
      </c>
      <c r="G15" s="154" t="s">
        <v>1013</v>
      </c>
      <c r="H15" s="155">
        <f>+'Sch C-4'!C40</f>
        <v>0</v>
      </c>
      <c r="I15" s="178"/>
    </row>
    <row r="16" spans="1:15" ht="15" customHeight="1" thickTop="1" x14ac:dyDescent="0.2">
      <c r="A16" s="581" t="s">
        <v>1011</v>
      </c>
      <c r="B16" s="582"/>
      <c r="C16" s="582"/>
      <c r="D16" s="582"/>
      <c r="E16" s="583"/>
      <c r="F16" s="583" t="s">
        <v>644</v>
      </c>
      <c r="G16" s="154" t="s">
        <v>469</v>
      </c>
      <c r="H16" s="592">
        <f>+H15-F13</f>
        <v>0</v>
      </c>
      <c r="I16" s="1004" t="str">
        <f>IF(H16=0,"OK","S/B Zero unless D-1/D-2 Adjust and Reclass")</f>
        <v>OK</v>
      </c>
    </row>
    <row r="17" spans="1:13" s="48" customFormat="1" ht="15" customHeight="1" x14ac:dyDescent="0.2">
      <c r="A17" s="582"/>
      <c r="B17" s="582"/>
      <c r="C17" s="582"/>
      <c r="D17" s="582"/>
      <c r="E17" s="584"/>
      <c r="F17" s="584"/>
    </row>
    <row r="18" spans="1:13" s="48" customFormat="1" ht="15" customHeight="1" x14ac:dyDescent="0.25">
      <c r="A18" s="585" t="s">
        <v>1012</v>
      </c>
      <c r="B18" s="586"/>
      <c r="C18" s="587"/>
      <c r="D18" s="588"/>
      <c r="E18" s="589"/>
      <c r="F18" s="590"/>
    </row>
    <row r="19" spans="1:13" ht="15" customHeight="1" x14ac:dyDescent="0.25">
      <c r="A19" s="30"/>
      <c r="D19" s="30"/>
      <c r="E19" s="30"/>
      <c r="F19" s="591"/>
    </row>
    <row r="20" spans="1:13" ht="15" customHeight="1" x14ac:dyDescent="0.2"/>
    <row r="21" spans="1:13" ht="15" customHeight="1" x14ac:dyDescent="0.2">
      <c r="A21" s="931" t="s">
        <v>1512</v>
      </c>
      <c r="B21" s="932"/>
      <c r="C21" s="932"/>
      <c r="D21" s="932"/>
      <c r="E21" s="932"/>
      <c r="F21" s="932"/>
      <c r="G21" s="932"/>
      <c r="H21" s="932"/>
      <c r="I21" s="932"/>
      <c r="J21" s="932"/>
      <c r="K21" s="932"/>
      <c r="L21" s="932"/>
      <c r="M21" s="933"/>
    </row>
    <row r="22" spans="1:13" ht="25.5" x14ac:dyDescent="0.2">
      <c r="A22" s="868" t="s">
        <v>1432</v>
      </c>
      <c r="B22" s="869" t="s">
        <v>1435</v>
      </c>
      <c r="C22" s="869" t="s">
        <v>1092</v>
      </c>
      <c r="D22" s="869" t="s">
        <v>1428</v>
      </c>
      <c r="E22" s="869" t="s">
        <v>1429</v>
      </c>
      <c r="F22" s="869" t="s">
        <v>1430</v>
      </c>
      <c r="G22" s="894" t="s">
        <v>1001</v>
      </c>
      <c r="H22" s="894" t="s">
        <v>1002</v>
      </c>
      <c r="I22" s="894" t="s">
        <v>1003</v>
      </c>
      <c r="J22" s="869" t="s">
        <v>1004</v>
      </c>
      <c r="K22" s="870" t="s">
        <v>1431</v>
      </c>
      <c r="L22" s="895" t="s">
        <v>1436</v>
      </c>
      <c r="M22" s="895" t="s">
        <v>1437</v>
      </c>
    </row>
    <row r="23" spans="1:13" ht="15" customHeight="1" x14ac:dyDescent="0.2">
      <c r="A23" s="871"/>
      <c r="B23" s="872"/>
      <c r="C23" s="875">
        <f>'Sch A-1'!$B$7</f>
        <v>0</v>
      </c>
      <c r="D23" s="873"/>
      <c r="E23" s="1005"/>
      <c r="F23" s="874"/>
      <c r="G23" s="874"/>
      <c r="H23" s="874"/>
      <c r="I23" s="874"/>
      <c r="J23" s="874"/>
      <c r="K23" s="875">
        <f t="shared" ref="K23:K34" si="0">SUM(F23:J23)</f>
        <v>0</v>
      </c>
      <c r="L23" s="875">
        <f>SUM(G23:I23)</f>
        <v>0</v>
      </c>
      <c r="M23" s="875">
        <f>IF(C23&gt;0,(L23/C23),0)</f>
        <v>0</v>
      </c>
    </row>
    <row r="24" spans="1:13" ht="15" customHeight="1" x14ac:dyDescent="0.2">
      <c r="A24" s="871"/>
      <c r="B24" s="872"/>
      <c r="C24" s="875">
        <f>'Sch A-1'!$B$7</f>
        <v>0</v>
      </c>
      <c r="D24" s="873"/>
      <c r="E24" s="1005"/>
      <c r="F24" s="874"/>
      <c r="G24" s="874"/>
      <c r="H24" s="874"/>
      <c r="I24" s="874"/>
      <c r="J24" s="874"/>
      <c r="K24" s="875">
        <f t="shared" si="0"/>
        <v>0</v>
      </c>
      <c r="L24" s="875">
        <f t="shared" ref="L24:L34" si="1">SUM(G24:I24)</f>
        <v>0</v>
      </c>
      <c r="M24" s="875">
        <f>IF(C24&gt;0,(L24/C24),0)</f>
        <v>0</v>
      </c>
    </row>
    <row r="25" spans="1:13" ht="15" customHeight="1" x14ac:dyDescent="0.2">
      <c r="A25" s="871"/>
      <c r="B25" s="872"/>
      <c r="C25" s="875">
        <f>'Sch A-1'!$B$7</f>
        <v>0</v>
      </c>
      <c r="D25" s="873"/>
      <c r="E25" s="1005"/>
      <c r="F25" s="874"/>
      <c r="G25" s="874"/>
      <c r="H25" s="874"/>
      <c r="I25" s="874"/>
      <c r="J25" s="874"/>
      <c r="K25" s="875">
        <f t="shared" si="0"/>
        <v>0</v>
      </c>
      <c r="L25" s="875">
        <f t="shared" si="1"/>
        <v>0</v>
      </c>
      <c r="M25" s="875">
        <f>IF(C25&gt;0,(L25/C25),0)</f>
        <v>0</v>
      </c>
    </row>
    <row r="26" spans="1:13" ht="15" customHeight="1" x14ac:dyDescent="0.2">
      <c r="A26" s="1006"/>
      <c r="B26" s="1007"/>
      <c r="C26" s="875">
        <f>'Sch A-1'!$B$7</f>
        <v>0</v>
      </c>
      <c r="D26" s="1008"/>
      <c r="E26" s="1009"/>
      <c r="F26" s="1010"/>
      <c r="G26" s="1010"/>
      <c r="H26" s="1010"/>
      <c r="I26" s="1010"/>
      <c r="J26" s="1010"/>
      <c r="K26" s="875">
        <f t="shared" ref="K26:K32" si="2">SUM(F26:J26)</f>
        <v>0</v>
      </c>
      <c r="L26" s="875">
        <f t="shared" ref="L26:L32" si="3">SUM(G26:I26)</f>
        <v>0</v>
      </c>
      <c r="M26" s="875">
        <f t="shared" ref="M26:M32" si="4">IF(C26&gt;0,(L26/C26),0)</f>
        <v>0</v>
      </c>
    </row>
    <row r="27" spans="1:13" ht="15" customHeight="1" x14ac:dyDescent="0.2">
      <c r="A27" s="1006"/>
      <c r="B27" s="1007"/>
      <c r="C27" s="875">
        <f>'Sch A-1'!$B$7</f>
        <v>0</v>
      </c>
      <c r="D27" s="1008"/>
      <c r="E27" s="1009"/>
      <c r="F27" s="1010"/>
      <c r="G27" s="1010"/>
      <c r="H27" s="1010"/>
      <c r="I27" s="1010"/>
      <c r="J27" s="1010"/>
      <c r="K27" s="875">
        <f t="shared" si="2"/>
        <v>0</v>
      </c>
      <c r="L27" s="875">
        <f t="shared" si="3"/>
        <v>0</v>
      </c>
      <c r="M27" s="875">
        <f t="shared" si="4"/>
        <v>0</v>
      </c>
    </row>
    <row r="28" spans="1:13" ht="15" customHeight="1" x14ac:dyDescent="0.2">
      <c r="A28" s="1006"/>
      <c r="B28" s="1007"/>
      <c r="C28" s="875">
        <f>'Sch A-1'!$B$7</f>
        <v>0</v>
      </c>
      <c r="D28" s="1008"/>
      <c r="E28" s="1009"/>
      <c r="F28" s="1010"/>
      <c r="G28" s="1010"/>
      <c r="H28" s="1010"/>
      <c r="I28" s="1010"/>
      <c r="J28" s="1010"/>
      <c r="K28" s="875">
        <f t="shared" si="2"/>
        <v>0</v>
      </c>
      <c r="L28" s="875">
        <f t="shared" si="3"/>
        <v>0</v>
      </c>
      <c r="M28" s="875">
        <f t="shared" si="4"/>
        <v>0</v>
      </c>
    </row>
    <row r="29" spans="1:13" ht="15" customHeight="1" x14ac:dyDescent="0.2">
      <c r="A29" s="1006"/>
      <c r="B29" s="1007"/>
      <c r="C29" s="875">
        <f>'Sch A-1'!$B$7</f>
        <v>0</v>
      </c>
      <c r="D29" s="1008"/>
      <c r="E29" s="1009"/>
      <c r="F29" s="1010"/>
      <c r="G29" s="1010"/>
      <c r="H29" s="1010"/>
      <c r="I29" s="1010"/>
      <c r="J29" s="1010"/>
      <c r="K29" s="875">
        <f t="shared" si="2"/>
        <v>0</v>
      </c>
      <c r="L29" s="875">
        <f t="shared" si="3"/>
        <v>0</v>
      </c>
      <c r="M29" s="875">
        <f t="shared" si="4"/>
        <v>0</v>
      </c>
    </row>
    <row r="30" spans="1:13" ht="15" customHeight="1" x14ac:dyDescent="0.2">
      <c r="A30" s="1006"/>
      <c r="B30" s="1007"/>
      <c r="C30" s="875">
        <f>'Sch A-1'!$B$7</f>
        <v>0</v>
      </c>
      <c r="D30" s="1008"/>
      <c r="E30" s="1009"/>
      <c r="F30" s="1010"/>
      <c r="G30" s="1010"/>
      <c r="H30" s="1010"/>
      <c r="I30" s="1010"/>
      <c r="J30" s="1010"/>
      <c r="K30" s="875">
        <f t="shared" si="2"/>
        <v>0</v>
      </c>
      <c r="L30" s="875">
        <f t="shared" si="3"/>
        <v>0</v>
      </c>
      <c r="M30" s="875">
        <f t="shared" si="4"/>
        <v>0</v>
      </c>
    </row>
    <row r="31" spans="1:13" ht="15" customHeight="1" x14ac:dyDescent="0.2">
      <c r="A31" s="1006"/>
      <c r="B31" s="1007"/>
      <c r="C31" s="875">
        <f>'Sch A-1'!$B$7</f>
        <v>0</v>
      </c>
      <c r="D31" s="1008"/>
      <c r="E31" s="1009"/>
      <c r="F31" s="1010"/>
      <c r="G31" s="1010"/>
      <c r="H31" s="1010"/>
      <c r="I31" s="1010"/>
      <c r="J31" s="1010"/>
      <c r="K31" s="875">
        <f t="shared" si="2"/>
        <v>0</v>
      </c>
      <c r="L31" s="875">
        <f t="shared" si="3"/>
        <v>0</v>
      </c>
      <c r="M31" s="875">
        <f t="shared" si="4"/>
        <v>0</v>
      </c>
    </row>
    <row r="32" spans="1:13" ht="15" customHeight="1" x14ac:dyDescent="0.2">
      <c r="A32" s="1006"/>
      <c r="B32" s="1007"/>
      <c r="C32" s="875">
        <f>'Sch A-1'!$B$7</f>
        <v>0</v>
      </c>
      <c r="D32" s="1008"/>
      <c r="E32" s="1009"/>
      <c r="F32" s="1010"/>
      <c r="G32" s="1010"/>
      <c r="H32" s="1010"/>
      <c r="I32" s="1010"/>
      <c r="J32" s="1010"/>
      <c r="K32" s="875">
        <f t="shared" si="2"/>
        <v>0</v>
      </c>
      <c r="L32" s="875">
        <f t="shared" si="3"/>
        <v>0</v>
      </c>
      <c r="M32" s="875">
        <f t="shared" si="4"/>
        <v>0</v>
      </c>
    </row>
    <row r="33" spans="1:13" ht="15" customHeight="1" x14ac:dyDescent="0.2">
      <c r="A33" s="871"/>
      <c r="B33" s="872"/>
      <c r="C33" s="875">
        <f>'Sch A-1'!$B$7</f>
        <v>0</v>
      </c>
      <c r="D33" s="873"/>
      <c r="E33" s="1005"/>
      <c r="F33" s="874"/>
      <c r="G33" s="874"/>
      <c r="H33" s="874"/>
      <c r="I33" s="874"/>
      <c r="J33" s="874"/>
      <c r="K33" s="875">
        <f t="shared" si="0"/>
        <v>0</v>
      </c>
      <c r="L33" s="875">
        <f t="shared" si="1"/>
        <v>0</v>
      </c>
      <c r="M33" s="875">
        <f>IF(C33&gt;0,(L33/C33),0)</f>
        <v>0</v>
      </c>
    </row>
    <row r="34" spans="1:13" ht="15" customHeight="1" x14ac:dyDescent="0.2">
      <c r="A34" s="871"/>
      <c r="B34" s="872"/>
      <c r="C34" s="875">
        <f>'Sch A-1'!$B$7</f>
        <v>0</v>
      </c>
      <c r="D34" s="873"/>
      <c r="E34" s="1005"/>
      <c r="F34" s="874"/>
      <c r="G34" s="874"/>
      <c r="H34" s="874"/>
      <c r="I34" s="874"/>
      <c r="J34" s="874"/>
      <c r="K34" s="875">
        <f t="shared" si="0"/>
        <v>0</v>
      </c>
      <c r="L34" s="875">
        <f t="shared" si="1"/>
        <v>0</v>
      </c>
      <c r="M34" s="875">
        <f>IF(C34&gt;0,(L34/C34),0)</f>
        <v>0</v>
      </c>
    </row>
    <row r="35" spans="1:13" ht="15" customHeight="1" thickBot="1" x14ac:dyDescent="0.25">
      <c r="A35" s="581" t="s">
        <v>1511</v>
      </c>
      <c r="K35" s="604">
        <f>SUM(K23:K34)</f>
        <v>0</v>
      </c>
      <c r="L35" s="604">
        <f>SUM(L23:L34)</f>
        <v>0</v>
      </c>
      <c r="M35" s="1341">
        <f>IF(L35&gt;0,(L35/C23),0)</f>
        <v>0</v>
      </c>
    </row>
    <row r="36" spans="1:13" ht="15.75" thickTop="1" x14ac:dyDescent="0.2"/>
  </sheetData>
  <sheetProtection algorithmName="SHA-512" hashValue="w8cn+zndEq/RRnTz8hUmqWxZvCfIZthGTOP1mTqfX9UGhybVvUqMpsUrMLzm6SebMg9tawOlO3tlRd84M2N6aA==" saltValue="zBejMAruQLkYh5DpAzNnzw==" spinCount="100000" sheet="1" objects="1" scenarios="1"/>
  <printOptions horizontalCentered="1"/>
  <pageMargins left="0.5" right="0.5" top="1" bottom="0.75" header="0.5" footer="0.5"/>
  <pageSetup scale="82" orientation="portrait" r:id="rId1"/>
  <headerFooter alignWithMargins="0">
    <oddFooter xml:space="preserve">&amp;C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CEF7B-FFC5-4722-AE22-64D71ED773E2}">
  <sheetPr>
    <pageSetUpPr fitToPage="1"/>
  </sheetPr>
  <dimension ref="A1:I50"/>
  <sheetViews>
    <sheetView zoomScaleNormal="100" workbookViewId="0"/>
  </sheetViews>
  <sheetFormatPr defaultColWidth="11" defaultRowHeight="15" x14ac:dyDescent="0.2"/>
  <cols>
    <col min="1" max="1" width="28.75" style="11" customWidth="1"/>
    <col min="2" max="2" width="30.75" style="11" customWidth="1"/>
    <col min="3" max="6" width="14.75" style="11" customWidth="1"/>
    <col min="7" max="9" width="9.875" style="11" customWidth="1"/>
    <col min="10" max="10" width="14.375" style="11" customWidth="1"/>
    <col min="11" max="16384" width="11" style="11"/>
  </cols>
  <sheetData>
    <row r="1" spans="1:9" ht="15" customHeight="1" x14ac:dyDescent="0.25">
      <c r="A1" s="1" t="str">
        <f>CONCATENATE("Schedule ",Cklist!$A43," - ",Cklist!$B43)</f>
        <v>Schedule K - Interest Expense</v>
      </c>
      <c r="B1" s="66"/>
      <c r="C1" s="66"/>
      <c r="D1" s="66"/>
      <c r="E1" s="1129" t="s">
        <v>2</v>
      </c>
      <c r="F1" s="1130"/>
    </row>
    <row r="2" spans="1:9" s="32" customFormat="1" ht="15" customHeight="1" x14ac:dyDescent="0.2">
      <c r="A2" s="4" t="str">
        <f>'Sch A'!$A$2</f>
        <v>SFN 137 (Rev. 04-24)</v>
      </c>
      <c r="B2" s="104"/>
      <c r="C2" s="876"/>
      <c r="D2" s="876"/>
      <c r="E2" s="1131" t="s">
        <v>3</v>
      </c>
      <c r="F2" s="1186">
        <f>'Sch A'!$C$2</f>
        <v>45108</v>
      </c>
    </row>
    <row r="3" spans="1:9" ht="15" customHeight="1" x14ac:dyDescent="0.2">
      <c r="A3" s="1447">
        <f>'Sch A'!$A$5</f>
        <v>0</v>
      </c>
      <c r="C3" s="1135"/>
      <c r="D3" s="1135"/>
      <c r="E3" s="1133" t="s">
        <v>4</v>
      </c>
      <c r="F3" s="1134">
        <f>'Sch A'!$C$3</f>
        <v>45473</v>
      </c>
    </row>
    <row r="4" spans="1:9" ht="15" customHeight="1" x14ac:dyDescent="0.2">
      <c r="A4" s="1128"/>
      <c r="C4" s="1135"/>
      <c r="D4" s="1135"/>
      <c r="E4" s="900"/>
      <c r="F4" s="1368"/>
    </row>
    <row r="5" spans="1:9" ht="15" customHeight="1" x14ac:dyDescent="0.2">
      <c r="B5" s="3" t="s">
        <v>780</v>
      </c>
      <c r="C5" s="876"/>
      <c r="D5" s="876"/>
      <c r="E5" s="876"/>
      <c r="F5" s="876"/>
    </row>
    <row r="6" spans="1:9" ht="15" customHeight="1" x14ac:dyDescent="0.25">
      <c r="A6" s="593" t="s">
        <v>1014</v>
      </c>
      <c r="B6" s="594" t="s">
        <v>1015</v>
      </c>
      <c r="C6" s="595" t="s">
        <v>944</v>
      </c>
      <c r="D6" s="595" t="s">
        <v>1009</v>
      </c>
      <c r="E6" s="595" t="s">
        <v>516</v>
      </c>
      <c r="F6" s="596" t="s">
        <v>740</v>
      </c>
      <c r="G6" s="279"/>
      <c r="H6" s="279"/>
      <c r="I6" s="279"/>
    </row>
    <row r="7" spans="1:9" ht="15" customHeight="1" x14ac:dyDescent="0.2">
      <c r="A7" s="597"/>
      <c r="B7" s="597"/>
      <c r="C7" s="396"/>
      <c r="D7" s="396"/>
      <c r="E7" s="598"/>
      <c r="F7" s="396"/>
      <c r="G7" s="554"/>
      <c r="H7" s="554"/>
      <c r="I7" s="554"/>
    </row>
    <row r="8" spans="1:9" ht="15" customHeight="1" x14ac:dyDescent="0.2">
      <c r="A8" s="597"/>
      <c r="B8" s="599"/>
      <c r="C8" s="396"/>
      <c r="D8" s="396"/>
      <c r="E8" s="600"/>
      <c r="F8" s="396"/>
      <c r="G8" s="554"/>
      <c r="H8" s="554"/>
      <c r="I8" s="554"/>
    </row>
    <row r="9" spans="1:9" ht="15" customHeight="1" x14ac:dyDescent="0.2">
      <c r="A9" s="597"/>
      <c r="B9" s="597"/>
      <c r="C9" s="396"/>
      <c r="D9" s="396"/>
      <c r="E9" s="600"/>
      <c r="F9" s="396"/>
      <c r="G9" s="554"/>
      <c r="H9" s="554"/>
      <c r="I9" s="554"/>
    </row>
    <row r="10" spans="1:9" ht="15" customHeight="1" x14ac:dyDescent="0.2">
      <c r="A10" s="597"/>
      <c r="B10" s="599"/>
      <c r="C10" s="396"/>
      <c r="D10" s="396"/>
      <c r="E10" s="600"/>
      <c r="F10" s="396"/>
      <c r="G10" s="554"/>
      <c r="H10" s="554"/>
      <c r="I10" s="554"/>
    </row>
    <row r="11" spans="1:9" ht="15" customHeight="1" x14ac:dyDescent="0.2">
      <c r="A11" s="597"/>
      <c r="B11" s="597"/>
      <c r="C11" s="396"/>
      <c r="D11" s="396"/>
      <c r="E11" s="600"/>
      <c r="F11" s="396"/>
      <c r="G11" s="554"/>
      <c r="H11" s="554"/>
      <c r="I11" s="554"/>
    </row>
    <row r="12" spans="1:9" ht="15" customHeight="1" x14ac:dyDescent="0.2">
      <c r="A12" s="597"/>
      <c r="B12" s="599"/>
      <c r="C12" s="396"/>
      <c r="D12" s="396"/>
      <c r="E12" s="600"/>
      <c r="F12" s="396"/>
      <c r="G12" s="554"/>
      <c r="H12" s="554"/>
      <c r="I12" s="554"/>
    </row>
    <row r="13" spans="1:9" ht="15" customHeight="1" x14ac:dyDescent="0.2">
      <c r="A13" s="597"/>
      <c r="B13" s="597"/>
      <c r="C13" s="396"/>
      <c r="D13" s="396"/>
      <c r="E13" s="600"/>
      <c r="F13" s="396"/>
      <c r="G13" s="554"/>
      <c r="H13" s="554"/>
      <c r="I13" s="554"/>
    </row>
    <row r="14" spans="1:9" ht="15" customHeight="1" x14ac:dyDescent="0.2">
      <c r="A14" s="597"/>
      <c r="B14" s="599"/>
      <c r="C14" s="396"/>
      <c r="D14" s="396"/>
      <c r="E14" s="600"/>
      <c r="F14" s="396"/>
      <c r="G14" s="554"/>
      <c r="H14" s="554"/>
      <c r="I14" s="554"/>
    </row>
    <row r="15" spans="1:9" ht="15" customHeight="1" x14ac:dyDescent="0.2">
      <c r="A15" s="597"/>
      <c r="B15" s="597"/>
      <c r="C15" s="396"/>
      <c r="D15" s="396"/>
      <c r="E15" s="600"/>
      <c r="F15" s="396"/>
      <c r="G15" s="554"/>
      <c r="H15" s="554"/>
      <c r="I15" s="554"/>
    </row>
    <row r="16" spans="1:9" ht="15" customHeight="1" x14ac:dyDescent="0.2">
      <c r="A16" s="597"/>
      <c r="B16" s="599"/>
      <c r="C16" s="396"/>
      <c r="D16" s="396"/>
      <c r="E16" s="601"/>
      <c r="F16" s="396"/>
      <c r="G16" s="554"/>
      <c r="H16" s="154" t="s">
        <v>1853</v>
      </c>
      <c r="I16" s="610">
        <f>'Sch C-2a'!B9</f>
        <v>0</v>
      </c>
    </row>
    <row r="17" spans="1:9" ht="15" customHeight="1" thickBot="1" x14ac:dyDescent="0.25">
      <c r="A17" s="602"/>
      <c r="B17" s="603" t="s">
        <v>471</v>
      </c>
      <c r="C17" s="604">
        <f>SUM(C7:C16)</f>
        <v>0</v>
      </c>
      <c r="D17" s="604">
        <f>SUM(D7:D16)</f>
        <v>0</v>
      </c>
      <c r="E17" s="605"/>
      <c r="F17" s="946">
        <f>SUM(F7:F16)</f>
        <v>0</v>
      </c>
      <c r="G17" s="554"/>
      <c r="H17" s="154" t="s">
        <v>469</v>
      </c>
      <c r="I17" s="592">
        <f>F17-I16</f>
        <v>0</v>
      </c>
    </row>
    <row r="18" spans="1:9" s="48" customFormat="1" ht="15" customHeight="1" thickTop="1" x14ac:dyDescent="0.2">
      <c r="B18" s="606"/>
      <c r="C18" s="607"/>
      <c r="D18" s="607"/>
      <c r="E18" s="606"/>
      <c r="F18" s="608" t="s">
        <v>644</v>
      </c>
      <c r="G18" s="609"/>
    </row>
    <row r="19" spans="1:9" s="48" customFormat="1" ht="15" customHeight="1" x14ac:dyDescent="0.2">
      <c r="A19" s="48" t="s">
        <v>1569</v>
      </c>
    </row>
    <row r="20" spans="1:9" ht="15" customHeight="1" x14ac:dyDescent="0.2">
      <c r="A20" s="104"/>
      <c r="B20" s="104"/>
      <c r="C20" s="104"/>
      <c r="D20" s="104"/>
      <c r="G20" s="178"/>
      <c r="H20" s="554"/>
      <c r="I20" s="554"/>
    </row>
    <row r="21" spans="1:9" ht="15" customHeight="1" x14ac:dyDescent="0.2">
      <c r="A21" s="104"/>
      <c r="B21" s="1201" t="s">
        <v>1568</v>
      </c>
      <c r="C21" s="104"/>
      <c r="D21" s="104"/>
      <c r="G21" s="611"/>
      <c r="H21" s="554"/>
      <c r="I21" s="554"/>
    </row>
    <row r="22" spans="1:9" ht="15" customHeight="1" x14ac:dyDescent="0.2">
      <c r="A22" s="593" t="s">
        <v>1014</v>
      </c>
      <c r="B22" s="594" t="s">
        <v>1015</v>
      </c>
      <c r="C22" s="595" t="s">
        <v>944</v>
      </c>
      <c r="D22" s="595" t="s">
        <v>1009</v>
      </c>
      <c r="E22" s="595" t="s">
        <v>516</v>
      </c>
      <c r="F22" s="596" t="s">
        <v>740</v>
      </c>
      <c r="G22" s="554"/>
      <c r="H22" s="554"/>
      <c r="I22" s="554"/>
    </row>
    <row r="23" spans="1:9" ht="15" customHeight="1" x14ac:dyDescent="0.2">
      <c r="A23" s="597"/>
      <c r="B23" s="597"/>
      <c r="C23" s="396"/>
      <c r="D23" s="396"/>
      <c r="E23" s="598"/>
      <c r="F23" s="396"/>
      <c r="G23" s="554"/>
      <c r="H23" s="554"/>
      <c r="I23" s="554"/>
    </row>
    <row r="24" spans="1:9" ht="15" customHeight="1" x14ac:dyDescent="0.2">
      <c r="A24" s="597"/>
      <c r="B24" s="599"/>
      <c r="C24" s="396"/>
      <c r="D24" s="396"/>
      <c r="E24" s="600"/>
      <c r="F24" s="396"/>
      <c r="G24" s="554"/>
      <c r="H24" s="554"/>
      <c r="I24" s="554"/>
    </row>
    <row r="25" spans="1:9" ht="15" customHeight="1" x14ac:dyDescent="0.2">
      <c r="A25" s="597"/>
      <c r="B25" s="597"/>
      <c r="C25" s="396"/>
      <c r="D25" s="396"/>
      <c r="E25" s="600"/>
      <c r="F25" s="396"/>
      <c r="G25" s="554"/>
      <c r="H25" s="554"/>
      <c r="I25" s="554"/>
    </row>
    <row r="26" spans="1:9" ht="15" customHeight="1" x14ac:dyDescent="0.2">
      <c r="A26" s="597"/>
      <c r="B26" s="599"/>
      <c r="C26" s="396"/>
      <c r="D26" s="396"/>
      <c r="E26" s="600"/>
      <c r="F26" s="396"/>
      <c r="G26" s="554"/>
      <c r="H26" s="554"/>
      <c r="I26" s="554"/>
    </row>
    <row r="27" spans="1:9" ht="15" customHeight="1" x14ac:dyDescent="0.2">
      <c r="A27" s="597"/>
      <c r="B27" s="597"/>
      <c r="C27" s="396"/>
      <c r="D27" s="396"/>
      <c r="E27" s="600"/>
      <c r="F27" s="396"/>
      <c r="G27" s="554"/>
      <c r="H27" s="554"/>
      <c r="I27" s="554"/>
    </row>
    <row r="28" spans="1:9" ht="15" customHeight="1" x14ac:dyDescent="0.2">
      <c r="A28" s="597"/>
      <c r="B28" s="599"/>
      <c r="C28" s="396"/>
      <c r="D28" s="396"/>
      <c r="E28" s="600"/>
      <c r="F28" s="396"/>
      <c r="G28" s="554"/>
      <c r="H28" s="554"/>
      <c r="I28" s="554"/>
    </row>
    <row r="29" spans="1:9" ht="15" customHeight="1" x14ac:dyDescent="0.2">
      <c r="A29" s="597"/>
      <c r="B29" s="597"/>
      <c r="C29" s="396"/>
      <c r="D29" s="396"/>
      <c r="E29" s="600"/>
      <c r="F29" s="396"/>
      <c r="G29" s="554"/>
      <c r="H29" s="554"/>
      <c r="I29" s="554"/>
    </row>
    <row r="30" spans="1:9" ht="15" customHeight="1" x14ac:dyDescent="0.2">
      <c r="A30" s="597"/>
      <c r="B30" s="599"/>
      <c r="C30" s="396"/>
      <c r="D30" s="396"/>
      <c r="E30" s="600"/>
      <c r="F30" s="396"/>
      <c r="G30" s="554"/>
      <c r="H30" s="554"/>
      <c r="I30" s="554"/>
    </row>
    <row r="31" spans="1:9" ht="15" customHeight="1" x14ac:dyDescent="0.2">
      <c r="A31" s="597"/>
      <c r="B31" s="597"/>
      <c r="C31" s="396"/>
      <c r="D31" s="396"/>
      <c r="E31" s="600"/>
      <c r="F31" s="396"/>
      <c r="G31" s="554"/>
      <c r="H31" s="554"/>
      <c r="I31" s="554"/>
    </row>
    <row r="32" spans="1:9" ht="15" customHeight="1" x14ac:dyDescent="0.2">
      <c r="A32" s="597"/>
      <c r="B32" s="599"/>
      <c r="C32" s="396"/>
      <c r="D32" s="396"/>
      <c r="E32" s="601"/>
      <c r="F32" s="396"/>
      <c r="G32" s="554"/>
      <c r="H32" s="554"/>
      <c r="I32" s="554"/>
    </row>
    <row r="33" spans="1:9" ht="15" customHeight="1" thickBot="1" x14ac:dyDescent="0.25">
      <c r="A33" s="602"/>
      <c r="B33" s="603" t="s">
        <v>471</v>
      </c>
      <c r="C33" s="604">
        <f>SUM(C23:C32)</f>
        <v>0</v>
      </c>
      <c r="D33" s="604">
        <f>SUM(D23:D32)</f>
        <v>0</v>
      </c>
      <c r="E33" s="605"/>
      <c r="F33" s="946">
        <f>SUM(F23:F32)</f>
        <v>0</v>
      </c>
      <c r="G33" s="554"/>
      <c r="H33" s="554"/>
      <c r="I33" s="554"/>
    </row>
    <row r="34" spans="1:9" ht="15" customHeight="1" thickTop="1" x14ac:dyDescent="0.2">
      <c r="A34" s="48"/>
      <c r="B34" s="606"/>
      <c r="C34" s="607"/>
      <c r="D34" s="607"/>
      <c r="E34" s="606"/>
      <c r="F34" s="608" t="s">
        <v>644</v>
      </c>
      <c r="G34" s="554"/>
      <c r="H34" s="554"/>
      <c r="I34" s="554"/>
    </row>
    <row r="35" spans="1:9" x14ac:dyDescent="0.2">
      <c r="A35" s="48" t="s">
        <v>1570</v>
      </c>
      <c r="B35" s="48"/>
      <c r="C35" s="48"/>
      <c r="D35" s="48"/>
      <c r="E35" s="48"/>
      <c r="F35" s="48"/>
      <c r="G35" s="554"/>
      <c r="H35" s="554"/>
      <c r="I35" s="554"/>
    </row>
    <row r="36" spans="1:9" x14ac:dyDescent="0.2">
      <c r="A36" s="104"/>
      <c r="B36" s="104"/>
      <c r="C36" s="104"/>
      <c r="D36" s="104"/>
      <c r="E36" s="154" t="s">
        <v>1583</v>
      </c>
      <c r="F36" s="610">
        <f>'Sch C-4'!K41</f>
        <v>0</v>
      </c>
      <c r="G36" s="554"/>
      <c r="H36" s="554"/>
      <c r="I36" s="554"/>
    </row>
    <row r="37" spans="1:9" x14ac:dyDescent="0.2">
      <c r="A37" s="104"/>
      <c r="B37" s="104"/>
      <c r="C37" s="104"/>
      <c r="D37" s="104"/>
      <c r="E37" s="154" t="s">
        <v>469</v>
      </c>
      <c r="F37" s="592">
        <f>F33-F36</f>
        <v>0</v>
      </c>
      <c r="G37" s="554"/>
      <c r="H37" s="554"/>
      <c r="I37" s="554"/>
    </row>
    <row r="38" spans="1:9" x14ac:dyDescent="0.2">
      <c r="A38" s="104"/>
      <c r="B38" s="104"/>
      <c r="C38" s="104"/>
      <c r="D38" s="104"/>
      <c r="E38" s="104"/>
      <c r="F38" s="104"/>
      <c r="G38" s="554"/>
      <c r="H38" s="554"/>
      <c r="I38" s="554"/>
    </row>
    <row r="39" spans="1:9" x14ac:dyDescent="0.2">
      <c r="A39" s="104"/>
      <c r="B39" s="104"/>
      <c r="C39" s="104"/>
      <c r="D39" s="104"/>
      <c r="E39" s="104"/>
      <c r="F39" s="104"/>
      <c r="G39" s="554"/>
      <c r="H39" s="554"/>
      <c r="I39" s="554"/>
    </row>
    <row r="40" spans="1:9" x14ac:dyDescent="0.2">
      <c r="A40" s="104"/>
      <c r="B40" s="104"/>
      <c r="C40" s="104"/>
      <c r="D40" s="104"/>
      <c r="E40" s="104"/>
      <c r="F40" s="104"/>
      <c r="G40" s="554"/>
      <c r="H40" s="554"/>
      <c r="I40" s="554"/>
    </row>
    <row r="41" spans="1:9" x14ac:dyDescent="0.2">
      <c r="A41" s="104"/>
      <c r="B41" s="104"/>
      <c r="C41" s="104"/>
      <c r="D41" s="104"/>
      <c r="E41" s="104"/>
      <c r="F41" s="104"/>
      <c r="G41" s="554"/>
      <c r="H41" s="554"/>
      <c r="I41" s="554"/>
    </row>
    <row r="42" spans="1:9" x14ac:dyDescent="0.2">
      <c r="A42" s="104"/>
      <c r="B42" s="104"/>
      <c r="C42" s="104"/>
      <c r="D42" s="104"/>
      <c r="E42" s="104"/>
      <c r="F42" s="104"/>
      <c r="G42" s="554"/>
      <c r="H42" s="554"/>
      <c r="I42" s="554"/>
    </row>
    <row r="43" spans="1:9" x14ac:dyDescent="0.2">
      <c r="A43" s="104"/>
      <c r="B43" s="104"/>
      <c r="C43" s="104"/>
      <c r="D43" s="104"/>
      <c r="E43" s="104"/>
      <c r="F43" s="104"/>
      <c r="G43" s="554"/>
      <c r="H43" s="554"/>
      <c r="I43" s="554"/>
    </row>
    <row r="44" spans="1:9" x14ac:dyDescent="0.2">
      <c r="A44" s="104"/>
      <c r="B44" s="104"/>
      <c r="C44" s="104"/>
      <c r="D44" s="104"/>
      <c r="E44" s="104"/>
      <c r="F44" s="104"/>
      <c r="G44" s="554"/>
      <c r="H44" s="554"/>
      <c r="I44" s="554"/>
    </row>
    <row r="45" spans="1:9" x14ac:dyDescent="0.2">
      <c r="A45" s="104"/>
      <c r="B45" s="104"/>
      <c r="C45" s="104"/>
      <c r="D45" s="104"/>
      <c r="E45" s="104"/>
      <c r="F45" s="104"/>
      <c r="G45" s="554"/>
      <c r="H45" s="554"/>
      <c r="I45" s="554"/>
    </row>
    <row r="46" spans="1:9" x14ac:dyDescent="0.2">
      <c r="A46" s="104"/>
      <c r="B46" s="104"/>
      <c r="C46" s="104"/>
      <c r="D46" s="104"/>
      <c r="E46" s="104"/>
      <c r="F46" s="104"/>
      <c r="G46" s="554"/>
      <c r="H46" s="554"/>
      <c r="I46" s="554"/>
    </row>
    <row r="47" spans="1:9" x14ac:dyDescent="0.2">
      <c r="A47" s="104"/>
      <c r="B47" s="104"/>
      <c r="C47" s="104"/>
      <c r="D47" s="104"/>
      <c r="E47" s="104"/>
      <c r="F47" s="104"/>
      <c r="G47" s="554"/>
      <c r="H47" s="554"/>
      <c r="I47" s="554"/>
    </row>
    <row r="48" spans="1:9" x14ac:dyDescent="0.2">
      <c r="A48" s="104"/>
      <c r="B48" s="104"/>
      <c r="C48" s="104"/>
      <c r="D48" s="104"/>
      <c r="E48" s="104"/>
      <c r="F48" s="104"/>
      <c r="G48" s="554"/>
      <c r="H48" s="554"/>
      <c r="I48" s="554"/>
    </row>
    <row r="49" spans="1:9" x14ac:dyDescent="0.2">
      <c r="A49" s="104"/>
      <c r="B49" s="104"/>
      <c r="C49" s="104"/>
      <c r="D49" s="104"/>
      <c r="E49" s="104"/>
      <c r="F49" s="104"/>
      <c r="G49" s="554"/>
      <c r="H49" s="554"/>
      <c r="I49" s="554"/>
    </row>
    <row r="50" spans="1:9" x14ac:dyDescent="0.2">
      <c r="A50" s="104"/>
      <c r="B50" s="104"/>
      <c r="C50" s="104"/>
      <c r="D50" s="104"/>
      <c r="E50" s="104"/>
      <c r="F50" s="104"/>
      <c r="G50" s="554"/>
      <c r="H50" s="554"/>
      <c r="I50" s="554"/>
    </row>
  </sheetData>
  <sheetProtection algorithmName="SHA-512" hashValue="V5Qn01atnoEhxk1HYAVUKQTGTHkhsJa8+GOzIfrVCxit5RRDIOUMKS2zsOX9FvOKmoOEu+CF229o1/ScqXa0fA==" saltValue="JS0IpVZ4MrtebVIjbwDmDg==" spinCount="100000" sheet="1" objects="1" scenarios="1"/>
  <printOptions horizontalCentered="1"/>
  <pageMargins left="0.5" right="0.5" top="1" bottom="0.75" header="0.5" footer="0.5"/>
  <pageSetup scale="7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1CD06-1DDB-4793-8556-F50FF3D32AA2}">
  <sheetPr>
    <pageSetUpPr fitToPage="1"/>
  </sheetPr>
  <dimension ref="A1:E36"/>
  <sheetViews>
    <sheetView zoomScaleNormal="100" workbookViewId="0">
      <selection activeCell="A3" sqref="A3"/>
    </sheetView>
  </sheetViews>
  <sheetFormatPr defaultColWidth="11" defaultRowHeight="15" x14ac:dyDescent="0.2"/>
  <cols>
    <col min="1" max="2" width="34.75" style="11" customWidth="1"/>
    <col min="3" max="5" width="13" style="11" customWidth="1"/>
    <col min="6" max="16384" width="11" style="11"/>
  </cols>
  <sheetData>
    <row r="1" spans="1:5" ht="15" customHeight="1" x14ac:dyDescent="0.25">
      <c r="A1" s="1" t="str">
        <f>CONCATENATE("Schedule ",Cklist!$A44," - ",Cklist!$B44)</f>
        <v>Schedule L - Lease or Rental Information</v>
      </c>
      <c r="B1" s="66"/>
      <c r="C1" s="66"/>
      <c r="D1" s="1129" t="s">
        <v>2</v>
      </c>
      <c r="E1" s="1130"/>
    </row>
    <row r="2" spans="1:5" ht="15" customHeight="1" x14ac:dyDescent="0.2">
      <c r="A2" s="4" t="str">
        <f>'Sch A'!$A$2</f>
        <v>SFN 137 (Rev. 04-24)</v>
      </c>
      <c r="B2" s="66"/>
      <c r="C2" s="876"/>
      <c r="D2" s="1131" t="s">
        <v>3</v>
      </c>
      <c r="E2" s="1186">
        <f>'Sch A'!$C$2</f>
        <v>45108</v>
      </c>
    </row>
    <row r="3" spans="1:5" s="32" customFormat="1" ht="15" customHeight="1" x14ac:dyDescent="0.2">
      <c r="A3" s="1447">
        <f>'Sch A'!$A$5</f>
        <v>0</v>
      </c>
      <c r="B3" s="104"/>
      <c r="C3" s="1135"/>
      <c r="D3" s="1133" t="s">
        <v>4</v>
      </c>
      <c r="E3" s="1134">
        <f>'Sch A'!$C$3</f>
        <v>45473</v>
      </c>
    </row>
    <row r="4" spans="1:5" ht="15" customHeight="1" x14ac:dyDescent="0.2"/>
    <row r="5" spans="1:5" s="495" customFormat="1" ht="15" customHeight="1" x14ac:dyDescent="0.2">
      <c r="A5" s="499" t="s">
        <v>1016</v>
      </c>
      <c r="B5" s="612"/>
      <c r="C5" s="612"/>
      <c r="D5" s="612"/>
      <c r="E5" s="613"/>
    </row>
    <row r="6" spans="1:5" s="488" customFormat="1" ht="25.5" x14ac:dyDescent="0.2">
      <c r="A6" s="1620"/>
      <c r="B6" s="1621"/>
      <c r="C6" s="1621"/>
      <c r="D6" s="1622"/>
      <c r="E6" s="491" t="s">
        <v>1544</v>
      </c>
    </row>
    <row r="7" spans="1:5" s="495" customFormat="1" ht="15" customHeight="1" x14ac:dyDescent="0.2">
      <c r="A7" s="1027" t="s">
        <v>1588</v>
      </c>
      <c r="B7" s="614"/>
      <c r="C7" s="613"/>
      <c r="D7" s="615"/>
      <c r="E7" s="616"/>
    </row>
    <row r="8" spans="1:5" s="495" customFormat="1" ht="15" customHeight="1" x14ac:dyDescent="0.2">
      <c r="A8" s="1029" t="s">
        <v>1586</v>
      </c>
      <c r="B8" s="614"/>
      <c r="C8" s="613"/>
      <c r="D8" s="618"/>
      <c r="E8" s="617"/>
    </row>
    <row r="9" spans="1:5" s="495" customFormat="1" ht="15" customHeight="1" x14ac:dyDescent="0.2">
      <c r="A9" s="1028" t="s">
        <v>1589</v>
      </c>
      <c r="B9" s="614"/>
      <c r="C9" s="620"/>
      <c r="D9" s="615"/>
      <c r="E9" s="616"/>
    </row>
    <row r="10" spans="1:5" s="495" customFormat="1" ht="15" customHeight="1" x14ac:dyDescent="0.2">
      <c r="A10" s="1029" t="s">
        <v>1587</v>
      </c>
      <c r="B10" s="589"/>
      <c r="C10" s="620"/>
      <c r="D10" s="618"/>
      <c r="E10" s="621"/>
    </row>
    <row r="11" spans="1:5" s="495" customFormat="1" ht="15" customHeight="1" x14ac:dyDescent="0.2">
      <c r="A11" s="622"/>
      <c r="B11" s="619"/>
      <c r="C11" s="619"/>
      <c r="D11" s="623" t="s">
        <v>471</v>
      </c>
      <c r="E11" s="624">
        <f>SUM(E8:E10)</f>
        <v>0</v>
      </c>
    </row>
    <row r="12" spans="1:5" s="495" customFormat="1" ht="15" customHeight="1" x14ac:dyDescent="0.2">
      <c r="A12" s="499"/>
      <c r="B12" s="612"/>
      <c r="C12" s="612"/>
      <c r="D12" s="612"/>
      <c r="E12" s="613"/>
    </row>
    <row r="13" spans="1:5" s="495" customFormat="1" ht="15" customHeight="1" x14ac:dyDescent="0.2">
      <c r="A13" s="625" t="s">
        <v>1017</v>
      </c>
      <c r="B13" s="626"/>
      <c r="C13" s="626"/>
      <c r="D13" s="626"/>
      <c r="E13" s="627"/>
    </row>
    <row r="14" spans="1:5" s="495" customFormat="1" ht="15" customHeight="1" x14ac:dyDescent="0.2">
      <c r="A14" s="628"/>
      <c r="B14" s="628"/>
      <c r="C14" s="629"/>
      <c r="D14" s="630" t="s">
        <v>1018</v>
      </c>
      <c r="E14" s="631"/>
    </row>
    <row r="15" spans="1:5" s="495" customFormat="1" ht="15" customHeight="1" x14ac:dyDescent="0.2">
      <c r="A15" s="632" t="s">
        <v>1019</v>
      </c>
      <c r="B15" s="630" t="s">
        <v>1020</v>
      </c>
      <c r="C15" s="187" t="s">
        <v>1582</v>
      </c>
      <c r="D15" s="633" t="s">
        <v>1021</v>
      </c>
      <c r="E15" s="634" t="s">
        <v>1022</v>
      </c>
    </row>
    <row r="16" spans="1:5" s="495" customFormat="1" ht="15" customHeight="1" x14ac:dyDescent="0.2">
      <c r="A16" s="1025"/>
      <c r="B16" s="1011"/>
      <c r="C16" s="966"/>
      <c r="D16" s="967"/>
      <c r="E16" s="967"/>
    </row>
    <row r="17" spans="1:5" s="495" customFormat="1" ht="15" customHeight="1" x14ac:dyDescent="0.2">
      <c r="A17" s="965"/>
      <c r="B17" s="998"/>
      <c r="C17" s="635"/>
      <c r="D17" s="636"/>
      <c r="E17" s="636"/>
    </row>
    <row r="18" spans="1:5" s="495" customFormat="1" ht="15" customHeight="1" x14ac:dyDescent="0.2">
      <c r="A18" s="965"/>
      <c r="B18" s="998"/>
      <c r="C18" s="635"/>
      <c r="D18" s="636"/>
      <c r="E18" s="636"/>
    </row>
    <row r="19" spans="1:5" s="495" customFormat="1" ht="15" customHeight="1" x14ac:dyDescent="0.2">
      <c r="A19" s="965"/>
      <c r="B19" s="998"/>
      <c r="C19" s="635"/>
      <c r="D19" s="636"/>
      <c r="E19" s="636"/>
    </row>
    <row r="20" spans="1:5" s="495" customFormat="1" ht="15" customHeight="1" x14ac:dyDescent="0.2">
      <c r="A20" s="965"/>
      <c r="B20" s="998"/>
      <c r="C20" s="635"/>
      <c r="D20" s="636"/>
      <c r="E20" s="636"/>
    </row>
    <row r="21" spans="1:5" s="495" customFormat="1" ht="15" customHeight="1" x14ac:dyDescent="0.2">
      <c r="A21" s="965"/>
      <c r="B21" s="998"/>
      <c r="C21" s="635"/>
      <c r="D21" s="636"/>
      <c r="E21" s="636"/>
    </row>
    <row r="22" spans="1:5" s="495" customFormat="1" ht="15" customHeight="1" x14ac:dyDescent="0.2">
      <c r="A22" s="965"/>
      <c r="B22" s="998"/>
      <c r="C22" s="635"/>
      <c r="D22" s="636"/>
      <c r="E22" s="636"/>
    </row>
    <row r="23" spans="1:5" s="495" customFormat="1" ht="15" customHeight="1" x14ac:dyDescent="0.2">
      <c r="A23" s="965"/>
      <c r="B23" s="998"/>
      <c r="C23" s="635"/>
      <c r="D23" s="636"/>
      <c r="E23" s="636"/>
    </row>
    <row r="24" spans="1:5" s="495" customFormat="1" ht="15" customHeight="1" x14ac:dyDescent="0.2">
      <c r="A24" s="965"/>
      <c r="B24" s="998"/>
      <c r="C24" s="635"/>
      <c r="D24" s="636"/>
      <c r="E24" s="636"/>
    </row>
    <row r="25" spans="1:5" s="495" customFormat="1" ht="15" customHeight="1" x14ac:dyDescent="0.2">
      <c r="A25" s="965"/>
      <c r="B25" s="998"/>
      <c r="C25" s="635"/>
      <c r="D25" s="636"/>
      <c r="E25" s="636"/>
    </row>
    <row r="26" spans="1:5" s="495" customFormat="1" ht="15" customHeight="1" x14ac:dyDescent="0.2">
      <c r="A26" s="965"/>
      <c r="B26" s="998"/>
      <c r="C26" s="635"/>
      <c r="D26" s="636"/>
      <c r="E26" s="636"/>
    </row>
    <row r="27" spans="1:5" s="495" customFormat="1" ht="15" customHeight="1" x14ac:dyDescent="0.2">
      <c r="A27" s="965"/>
      <c r="B27" s="998"/>
      <c r="C27" s="635"/>
      <c r="D27" s="636"/>
      <c r="E27" s="636"/>
    </row>
    <row r="28" spans="1:5" s="495" customFormat="1" ht="15" customHeight="1" x14ac:dyDescent="0.2">
      <c r="A28" s="965"/>
      <c r="B28" s="998"/>
      <c r="C28" s="635"/>
      <c r="D28" s="636"/>
      <c r="E28" s="636"/>
    </row>
    <row r="29" spans="1:5" s="495" customFormat="1" ht="15" customHeight="1" x14ac:dyDescent="0.2">
      <c r="A29" s="965"/>
      <c r="B29" s="998"/>
      <c r="C29" s="635"/>
      <c r="D29" s="636"/>
      <c r="E29" s="636"/>
    </row>
    <row r="30" spans="1:5" s="495" customFormat="1" ht="15" customHeight="1" x14ac:dyDescent="0.2">
      <c r="A30" s="965"/>
      <c r="B30" s="998"/>
      <c r="C30" s="635"/>
      <c r="D30" s="636"/>
      <c r="E30" s="636"/>
    </row>
    <row r="31" spans="1:5" s="495" customFormat="1" ht="15" customHeight="1" x14ac:dyDescent="0.2">
      <c r="A31" s="965"/>
      <c r="B31" s="998"/>
      <c r="C31" s="635"/>
      <c r="D31" s="636"/>
      <c r="E31" s="636"/>
    </row>
    <row r="32" spans="1:5" s="495" customFormat="1" ht="15" customHeight="1" x14ac:dyDescent="0.2">
      <c r="A32" s="965"/>
      <c r="B32" s="998"/>
      <c r="C32" s="635"/>
      <c r="D32" s="636"/>
      <c r="E32" s="636"/>
    </row>
    <row r="33" spans="1:5" s="495" customFormat="1" ht="15" customHeight="1" x14ac:dyDescent="0.2">
      <c r="A33" s="965"/>
      <c r="B33" s="998"/>
      <c r="C33" s="635"/>
      <c r="D33" s="636"/>
      <c r="E33" s="636"/>
    </row>
    <row r="34" spans="1:5" s="495" customFormat="1" ht="15" customHeight="1" x14ac:dyDescent="0.2">
      <c r="A34" s="965"/>
      <c r="B34" s="998"/>
      <c r="C34" s="635"/>
      <c r="D34" s="636"/>
      <c r="E34" s="636"/>
    </row>
    <row r="35" spans="1:5" s="495" customFormat="1" ht="15" customHeight="1" x14ac:dyDescent="0.2">
      <c r="A35" s="965"/>
      <c r="B35" s="998"/>
      <c r="C35" s="635"/>
      <c r="D35" s="636"/>
      <c r="E35" s="636"/>
    </row>
    <row r="36" spans="1:5" x14ac:dyDescent="0.2">
      <c r="A36" s="48" t="s">
        <v>1798</v>
      </c>
    </row>
  </sheetData>
  <sheetProtection algorithmName="SHA-512" hashValue="o503Ls0Gx5UYD3NedeIxDsCkk0G67N1+VpF3sWphfCIyfrk/ZbypNBpLu+aJMTIgrK7Vc6FZrbplZUYeyjCBWA==" saltValue="g9au19h9GocPh0DLrnLUPg==" spinCount="100000" sheet="1" objects="1" scenarios="1"/>
  <mergeCells count="1">
    <mergeCell ref="A6:D6"/>
  </mergeCells>
  <printOptions horizontalCentered="1"/>
  <pageMargins left="0.5" right="0.5" top="1" bottom="0.75" header="0.5" footer="0.5"/>
  <pageSetup scale="8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B3D73-118B-49C8-B67F-1C2CD2E5BB9E}">
  <sheetPr>
    <pageSetUpPr fitToPage="1"/>
  </sheetPr>
  <dimension ref="A1:D13"/>
  <sheetViews>
    <sheetView zoomScaleNormal="100" workbookViewId="0"/>
  </sheetViews>
  <sheetFormatPr defaultColWidth="11" defaultRowHeight="15" x14ac:dyDescent="0.2"/>
  <cols>
    <col min="1" max="1" width="34.75" style="11" customWidth="1"/>
    <col min="2" max="3" width="14.75" style="11" customWidth="1"/>
    <col min="4" max="4" width="13" style="11" customWidth="1"/>
    <col min="5" max="16384" width="11" style="11"/>
  </cols>
  <sheetData>
    <row r="1" spans="1:4" ht="15" customHeight="1" x14ac:dyDescent="0.25">
      <c r="A1" s="1" t="str">
        <f>CONCATENATE("Schedule ",Cklist!$A45," - ",Cklist!$B45)</f>
        <v>Schedule N - Nursing Facilities Incentive Program</v>
      </c>
      <c r="B1" s="66"/>
      <c r="C1" s="1129" t="s">
        <v>2</v>
      </c>
      <c r="D1" s="1130"/>
    </row>
    <row r="2" spans="1:4" ht="15" customHeight="1" x14ac:dyDescent="0.2">
      <c r="A2" s="4" t="str">
        <f>'Sch A'!$A$2</f>
        <v>SFN 137 (Rev. 04-24)</v>
      </c>
      <c r="B2" s="876"/>
      <c r="C2" s="1131" t="s">
        <v>3</v>
      </c>
      <c r="D2" s="1186">
        <f>'Sch A'!$C$2</f>
        <v>45108</v>
      </c>
    </row>
    <row r="3" spans="1:4" s="32" customFormat="1" ht="15" customHeight="1" x14ac:dyDescent="0.2">
      <c r="A3" s="1447">
        <f>'Sch A'!$A$5</f>
        <v>0</v>
      </c>
      <c r="B3" s="1135"/>
      <c r="C3" s="1133" t="s">
        <v>4</v>
      </c>
      <c r="D3" s="1134">
        <f>'Sch A'!$C$3</f>
        <v>45473</v>
      </c>
    </row>
    <row r="4" spans="1:4" ht="15" customHeight="1" x14ac:dyDescent="0.2"/>
    <row r="5" spans="1:4" s="495" customFormat="1" ht="25.5" x14ac:dyDescent="0.2">
      <c r="A5" s="1406" t="s">
        <v>1856</v>
      </c>
      <c r="B5" s="1413" t="s">
        <v>1861</v>
      </c>
      <c r="C5" s="1413" t="s">
        <v>476</v>
      </c>
      <c r="D5" s="1408" t="s">
        <v>471</v>
      </c>
    </row>
    <row r="6" spans="1:4" s="495" customFormat="1" ht="15" customHeight="1" x14ac:dyDescent="0.2">
      <c r="A6" s="1418" t="s">
        <v>1857</v>
      </c>
      <c r="B6" s="1414"/>
      <c r="C6" s="1414"/>
      <c r="D6" s="1409">
        <f>SUM(B6:C6)</f>
        <v>0</v>
      </c>
    </row>
    <row r="7" spans="1:4" s="495" customFormat="1" ht="15" customHeight="1" x14ac:dyDescent="0.2">
      <c r="A7" s="1416" t="s">
        <v>1858</v>
      </c>
      <c r="B7" s="1414"/>
      <c r="C7" s="1414"/>
      <c r="D7" s="1410">
        <f>SUM(B7:C7)</f>
        <v>0</v>
      </c>
    </row>
    <row r="8" spans="1:4" s="495" customFormat="1" ht="15" customHeight="1" x14ac:dyDescent="0.2">
      <c r="A8" s="1417" t="s">
        <v>1859</v>
      </c>
      <c r="B8" s="1414"/>
      <c r="C8" s="1414"/>
      <c r="D8" s="1411">
        <f t="shared" ref="D8:D11" si="0">SUM(B8:C8)</f>
        <v>0</v>
      </c>
    </row>
    <row r="9" spans="1:4" s="495" customFormat="1" ht="15" customHeight="1" x14ac:dyDescent="0.2">
      <c r="A9" s="1417" t="s">
        <v>1002</v>
      </c>
      <c r="B9" s="618"/>
      <c r="C9" s="1414"/>
      <c r="D9" s="1411">
        <f t="shared" si="0"/>
        <v>0</v>
      </c>
    </row>
    <row r="10" spans="1:4" s="495" customFormat="1" ht="15" customHeight="1" x14ac:dyDescent="0.2">
      <c r="A10" s="1416" t="s">
        <v>1860</v>
      </c>
      <c r="B10" s="618"/>
      <c r="C10" s="1414"/>
      <c r="D10" s="1411">
        <f t="shared" si="0"/>
        <v>0</v>
      </c>
    </row>
    <row r="11" spans="1:4" s="495" customFormat="1" ht="15" customHeight="1" x14ac:dyDescent="0.2">
      <c r="A11" s="1416" t="s">
        <v>867</v>
      </c>
      <c r="B11" s="1414"/>
      <c r="C11" s="1414"/>
      <c r="D11" s="1411">
        <f t="shared" si="0"/>
        <v>0</v>
      </c>
    </row>
    <row r="12" spans="1:4" s="495" customFormat="1" ht="15" customHeight="1" thickBot="1" x14ac:dyDescent="0.25">
      <c r="A12" s="1407"/>
      <c r="B12" s="1415">
        <f>SUM(B6:B11)</f>
        <v>0</v>
      </c>
      <c r="C12" s="1415">
        <f>SUM(C6:C11)</f>
        <v>0</v>
      </c>
      <c r="D12" s="1412">
        <f>SUM(D6:D11)</f>
        <v>0</v>
      </c>
    </row>
    <row r="13" spans="1:4" ht="15.75" thickTop="1" x14ac:dyDescent="0.2"/>
  </sheetData>
  <sheetProtection algorithmName="SHA-512" hashValue="cp0Pg+phgR8jCza1ZoXMuq5ytAIYh8Ta8ZPEXKgthsbWD/IBxYkrlnlJKxvnohMadrL1uGzLEwxVGR/Kp65gdw==" saltValue="L5eKma3VyVHuODaqqmgh5Q==" spinCount="100000" sheet="1" objects="1" scenarios="1"/>
  <printOptions horizontalCentered="1"/>
  <pageMargins left="0.5" right="0.5" top="1" bottom="0.75" header="0.5" footer="0.5"/>
  <pageSetup scale="8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AAE2-A7FA-4D60-B9B5-400D31AFF0E4}">
  <sheetPr>
    <pageSetUpPr fitToPage="1"/>
  </sheetPr>
  <dimension ref="A1:H34"/>
  <sheetViews>
    <sheetView zoomScaleNormal="100" workbookViewId="0">
      <selection activeCell="A3" sqref="A3"/>
    </sheetView>
  </sheetViews>
  <sheetFormatPr defaultColWidth="11" defaultRowHeight="15" x14ac:dyDescent="0.2"/>
  <cols>
    <col min="1" max="1" width="47.875" style="11" customWidth="1"/>
    <col min="2" max="5" width="14.125" style="11" customWidth="1"/>
    <col min="6" max="16384" width="11" style="11"/>
  </cols>
  <sheetData>
    <row r="1" spans="1:5" ht="15" customHeight="1" x14ac:dyDescent="0.25">
      <c r="A1" s="1" t="str">
        <f>CONCATENATE("Schedule ",Cklist!$A46," - ",Cklist!$B46)</f>
        <v>Schedule P - Employee and Contracted Labor Information</v>
      </c>
      <c r="B1" s="66"/>
      <c r="C1" s="66"/>
      <c r="D1" s="1129" t="s">
        <v>2</v>
      </c>
      <c r="E1" s="1130"/>
    </row>
    <row r="2" spans="1:5" s="32" customFormat="1" ht="15" customHeight="1" x14ac:dyDescent="0.2">
      <c r="A2" s="4" t="str">
        <f>'Sch A'!$A$2</f>
        <v>SFN 137 (Rev. 04-24)</v>
      </c>
      <c r="B2" s="876"/>
      <c r="C2" s="876"/>
      <c r="D2" s="1131" t="s">
        <v>3</v>
      </c>
      <c r="E2" s="1186">
        <f>'Sch A'!$C$2</f>
        <v>45108</v>
      </c>
    </row>
    <row r="3" spans="1:5" s="32" customFormat="1" ht="15" customHeight="1" x14ac:dyDescent="0.2">
      <c r="A3" s="1447">
        <f>'Sch A'!$A$5</f>
        <v>0</v>
      </c>
      <c r="B3" s="1135"/>
      <c r="C3" s="1135"/>
      <c r="D3" s="1133" t="s">
        <v>4</v>
      </c>
      <c r="E3" s="1134">
        <f>'Sch A'!$C$3</f>
        <v>45473</v>
      </c>
    </row>
    <row r="4" spans="1:5" ht="15" customHeight="1" x14ac:dyDescent="0.2"/>
    <row r="5" spans="1:5" ht="38.25" x14ac:dyDescent="0.2">
      <c r="A5" s="429" t="s">
        <v>1025</v>
      </c>
      <c r="B5" s="7" t="s">
        <v>485</v>
      </c>
      <c r="C5" s="639" t="s">
        <v>486</v>
      </c>
      <c r="D5" s="640" t="s">
        <v>1585</v>
      </c>
      <c r="E5" s="641" t="s">
        <v>486</v>
      </c>
    </row>
    <row r="6" spans="1:5" ht="15" customHeight="1" x14ac:dyDescent="0.2">
      <c r="A6" s="429" t="s">
        <v>676</v>
      </c>
      <c r="B6" s="493"/>
      <c r="C6" s="642"/>
      <c r="D6" s="493"/>
      <c r="E6" s="493"/>
    </row>
    <row r="7" spans="1:5" ht="15" customHeight="1" x14ac:dyDescent="0.2">
      <c r="A7" s="472" t="s">
        <v>1026</v>
      </c>
      <c r="B7" s="283"/>
      <c r="C7" s="643"/>
      <c r="D7" s="644"/>
      <c r="E7" s="644"/>
    </row>
    <row r="8" spans="1:5" ht="15" customHeight="1" x14ac:dyDescent="0.2">
      <c r="A8" s="472" t="s">
        <v>1027</v>
      </c>
      <c r="B8" s="283"/>
      <c r="C8" s="643"/>
      <c r="D8" s="644"/>
      <c r="E8" s="644"/>
    </row>
    <row r="9" spans="1:5" ht="15" customHeight="1" x14ac:dyDescent="0.2">
      <c r="A9" s="637" t="s">
        <v>1028</v>
      </c>
      <c r="B9" s="451">
        <f>SUM(B7:B8)</f>
        <v>0</v>
      </c>
      <c r="C9" s="645">
        <f>SUM(C7:C8)</f>
        <v>0</v>
      </c>
      <c r="D9" s="646">
        <f>SUM(D7:D8)</f>
        <v>0</v>
      </c>
      <c r="E9" s="646">
        <f>SUM(E7:E8)</f>
        <v>0</v>
      </c>
    </row>
    <row r="10" spans="1:5" ht="15" customHeight="1" x14ac:dyDescent="0.2">
      <c r="A10" s="472" t="s">
        <v>1029</v>
      </c>
      <c r="B10" s="283"/>
      <c r="C10" s="643"/>
      <c r="D10" s="644"/>
      <c r="E10" s="644"/>
    </row>
    <row r="11" spans="1:5" ht="15" customHeight="1" x14ac:dyDescent="0.2">
      <c r="A11" s="472" t="s">
        <v>1030</v>
      </c>
      <c r="B11" s="283"/>
      <c r="C11" s="643"/>
      <c r="D11" s="644"/>
      <c r="E11" s="644"/>
    </row>
    <row r="12" spans="1:5" ht="15" customHeight="1" x14ac:dyDescent="0.2">
      <c r="A12" s="637" t="s">
        <v>1031</v>
      </c>
      <c r="B12" s="451">
        <f>SUM(B10:B11)</f>
        <v>0</v>
      </c>
      <c r="C12" s="645">
        <f>SUM(C10:C11)</f>
        <v>0</v>
      </c>
      <c r="D12" s="646">
        <f>SUM(D10:D11)</f>
        <v>0</v>
      </c>
      <c r="E12" s="646">
        <f>SUM(E10:E11)</f>
        <v>0</v>
      </c>
    </row>
    <row r="13" spans="1:5" ht="15" customHeight="1" x14ac:dyDescent="0.2">
      <c r="A13" s="429" t="s">
        <v>679</v>
      </c>
      <c r="B13" s="493"/>
      <c r="C13" s="642"/>
      <c r="D13" s="493"/>
      <c r="E13" s="493"/>
    </row>
    <row r="14" spans="1:5" ht="15" customHeight="1" x14ac:dyDescent="0.2">
      <c r="A14" s="472" t="s">
        <v>1032</v>
      </c>
      <c r="B14" s="283"/>
      <c r="C14" s="643"/>
      <c r="D14" s="644"/>
      <c r="E14" s="644"/>
    </row>
    <row r="15" spans="1:5" ht="15" customHeight="1" x14ac:dyDescent="0.2">
      <c r="A15" s="472" t="s">
        <v>1033</v>
      </c>
      <c r="B15" s="283"/>
      <c r="C15" s="643"/>
      <c r="D15" s="644"/>
      <c r="E15" s="644"/>
    </row>
    <row r="16" spans="1:5" ht="15" customHeight="1" x14ac:dyDescent="0.2">
      <c r="A16" s="472" t="s">
        <v>1027</v>
      </c>
      <c r="B16" s="283"/>
      <c r="C16" s="643"/>
      <c r="D16" s="644"/>
      <c r="E16" s="644"/>
    </row>
    <row r="17" spans="1:8" ht="15" customHeight="1" x14ac:dyDescent="0.2">
      <c r="A17" s="472" t="s">
        <v>1034</v>
      </c>
      <c r="B17" s="283"/>
      <c r="C17" s="643"/>
      <c r="D17" s="644"/>
      <c r="E17" s="644"/>
    </row>
    <row r="18" spans="1:8" ht="15" customHeight="1" x14ac:dyDescent="0.2">
      <c r="A18" s="637" t="s">
        <v>1035</v>
      </c>
      <c r="B18" s="451">
        <f>SUM(B14:B17)</f>
        <v>0</v>
      </c>
      <c r="C18" s="645">
        <f>SUM(C14:C17)</f>
        <v>0</v>
      </c>
      <c r="D18" s="646">
        <f>SUM(D14:D17)</f>
        <v>0</v>
      </c>
      <c r="E18" s="646">
        <f>SUM(E14:E17)</f>
        <v>0</v>
      </c>
    </row>
    <row r="19" spans="1:8" ht="15" customHeight="1" x14ac:dyDescent="0.2">
      <c r="A19" s="472" t="s">
        <v>1036</v>
      </c>
      <c r="B19" s="283"/>
      <c r="C19" s="643"/>
      <c r="D19" s="644"/>
      <c r="E19" s="644"/>
    </row>
    <row r="20" spans="1:8" ht="15" customHeight="1" x14ac:dyDescent="0.2">
      <c r="A20" s="472" t="s">
        <v>1037</v>
      </c>
      <c r="B20" s="283"/>
      <c r="C20" s="643"/>
      <c r="D20" s="644"/>
      <c r="E20" s="644"/>
    </row>
    <row r="21" spans="1:8" ht="15" customHeight="1" x14ac:dyDescent="0.2">
      <c r="A21" s="472" t="s">
        <v>1030</v>
      </c>
      <c r="B21" s="283"/>
      <c r="C21" s="643"/>
      <c r="D21" s="644"/>
      <c r="E21" s="644"/>
    </row>
    <row r="22" spans="1:8" ht="15" customHeight="1" x14ac:dyDescent="0.2">
      <c r="A22" s="637" t="s">
        <v>1038</v>
      </c>
      <c r="B22" s="451">
        <f>SUM(B19:B21)</f>
        <v>0</v>
      </c>
      <c r="C22" s="645">
        <f>SUM(C19:C21)</f>
        <v>0</v>
      </c>
      <c r="D22" s="646">
        <f>SUM(D19:D21)</f>
        <v>0</v>
      </c>
      <c r="E22" s="646">
        <f>SUM(E19:E21)</f>
        <v>0</v>
      </c>
    </row>
    <row r="23" spans="1:8" ht="15" customHeight="1" x14ac:dyDescent="0.2">
      <c r="A23" s="429" t="s">
        <v>683</v>
      </c>
      <c r="B23" s="283"/>
      <c r="C23" s="643"/>
      <c r="D23" s="644"/>
      <c r="E23" s="644"/>
    </row>
    <row r="24" spans="1:8" ht="15" customHeight="1" x14ac:dyDescent="0.2">
      <c r="A24" s="429" t="s">
        <v>684</v>
      </c>
      <c r="B24" s="283"/>
      <c r="C24" s="643"/>
      <c r="D24" s="644"/>
      <c r="E24" s="644"/>
    </row>
    <row r="25" spans="1:8" ht="15" customHeight="1" x14ac:dyDescent="0.2">
      <c r="A25" s="429" t="s">
        <v>685</v>
      </c>
      <c r="B25" s="283"/>
      <c r="C25" s="643"/>
      <c r="D25" s="644"/>
      <c r="E25" s="644"/>
    </row>
    <row r="26" spans="1:8" ht="15" customHeight="1" x14ac:dyDescent="0.2">
      <c r="A26" s="429" t="s">
        <v>687</v>
      </c>
      <c r="B26" s="283"/>
      <c r="C26" s="643"/>
      <c r="D26" s="644"/>
      <c r="E26" s="644"/>
    </row>
    <row r="27" spans="1:8" ht="15" customHeight="1" x14ac:dyDescent="0.2">
      <c r="A27" s="429" t="s">
        <v>689</v>
      </c>
      <c r="B27" s="283"/>
      <c r="C27" s="643"/>
      <c r="D27" s="644"/>
      <c r="E27" s="644"/>
    </row>
    <row r="28" spans="1:8" ht="15" customHeight="1" x14ac:dyDescent="0.2">
      <c r="A28" s="429" t="s">
        <v>691</v>
      </c>
      <c r="B28" s="283"/>
      <c r="C28" s="643"/>
      <c r="D28" s="644"/>
      <c r="E28" s="644"/>
    </row>
    <row r="29" spans="1:8" ht="15" customHeight="1" x14ac:dyDescent="0.2">
      <c r="A29" s="429" t="s">
        <v>693</v>
      </c>
      <c r="B29" s="283"/>
      <c r="C29" s="643"/>
      <c r="D29" s="644"/>
      <c r="E29" s="644"/>
    </row>
    <row r="30" spans="1:8" ht="15" customHeight="1" x14ac:dyDescent="0.2">
      <c r="A30" s="429" t="s">
        <v>694</v>
      </c>
      <c r="B30" s="283"/>
      <c r="C30" s="643"/>
      <c r="D30" s="644"/>
      <c r="E30" s="644"/>
    </row>
    <row r="31" spans="1:8" ht="15" customHeight="1" x14ac:dyDescent="0.2">
      <c r="A31" s="429" t="s">
        <v>695</v>
      </c>
      <c r="B31" s="283"/>
      <c r="C31" s="643"/>
      <c r="D31" s="644"/>
      <c r="E31" s="644"/>
    </row>
    <row r="32" spans="1:8" ht="15" customHeight="1" thickBot="1" x14ac:dyDescent="0.25">
      <c r="A32" s="327" t="s">
        <v>471</v>
      </c>
      <c r="B32" s="420">
        <f>+B9+B18+B22+B12+SUM(B23:B31)</f>
        <v>0</v>
      </c>
      <c r="C32" s="420">
        <f>+C9+C18+C22+C12+SUM(C23:C31)</f>
        <v>0</v>
      </c>
      <c r="D32" s="420">
        <f>+D9+D18+D22+D12+SUM(D23:D31)</f>
        <v>0</v>
      </c>
      <c r="E32" s="647">
        <f>+E9+E18+E22+E12+SUM(E23:E31)</f>
        <v>0</v>
      </c>
      <c r="G32" s="155"/>
      <c r="H32" s="278"/>
    </row>
    <row r="33" spans="1:1" ht="15.75" thickTop="1" x14ac:dyDescent="0.2"/>
    <row r="34" spans="1:1" x14ac:dyDescent="0.2">
      <c r="A34" s="48"/>
    </row>
  </sheetData>
  <sheetProtection algorithmName="SHA-512" hashValue="p5Nf0iCvPPdtRGpiwMzoJlwVn82VBuUjYxifpxt68OPCOTUq0pCSEDw9utdXJDe7JUgAksgRpYFRHqT2xRk01Q==" saltValue="T2mniHHM8Us9Z0So1VcmCw==" spinCount="100000" sheet="1" objects="1" scenarios="1"/>
  <printOptions horizontalCentered="1"/>
  <pageMargins left="0.5" right="0.5" top="1" bottom="0.75" header="0.5" footer="0.5"/>
  <pageSetup scale="91"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0C3D7-9ED0-4C9C-9218-8414864ADD67}">
  <sheetPr>
    <pageSetUpPr fitToPage="1"/>
  </sheetPr>
  <dimension ref="A1:K29"/>
  <sheetViews>
    <sheetView zoomScaleNormal="100" workbookViewId="0">
      <selection activeCell="A3" sqref="A3"/>
    </sheetView>
  </sheetViews>
  <sheetFormatPr defaultColWidth="9" defaultRowHeight="15" x14ac:dyDescent="0.2"/>
  <cols>
    <col min="1" max="1" width="28.125" style="678" customWidth="1"/>
    <col min="2" max="2" width="12" style="678" customWidth="1"/>
    <col min="3" max="9" width="12" style="14" customWidth="1"/>
    <col min="10" max="16384" width="9" style="14"/>
  </cols>
  <sheetData>
    <row r="1" spans="1:10" s="11" customFormat="1" ht="15" customHeight="1" x14ac:dyDescent="0.25">
      <c r="A1" s="1" t="str">
        <f>CONCATENATE("Schedule ",Cklist!$A47," - ",Cklist!$B47)</f>
        <v>Schedule S - Higher Education Costs</v>
      </c>
      <c r="B1" s="648"/>
      <c r="C1" s="30"/>
      <c r="D1" s="66"/>
      <c r="E1" s="66"/>
      <c r="F1" s="66"/>
      <c r="G1" s="66"/>
      <c r="H1" s="1129" t="s">
        <v>2</v>
      </c>
      <c r="I1" s="1130"/>
    </row>
    <row r="2" spans="1:10" s="11" customFormat="1" ht="15" customHeight="1" x14ac:dyDescent="0.25">
      <c r="A2" s="4" t="str">
        <f>'Sch A'!$A$2</f>
        <v>SFN 137 (Rev. 04-24)</v>
      </c>
      <c r="B2" s="648"/>
      <c r="C2" s="30"/>
      <c r="D2" s="66"/>
      <c r="E2" s="876"/>
      <c r="F2" s="876"/>
      <c r="G2" s="876"/>
      <c r="H2" s="1131" t="s">
        <v>3</v>
      </c>
      <c r="I2" s="1186">
        <f>'Sch A'!$C$2</f>
        <v>45108</v>
      </c>
    </row>
    <row r="3" spans="1:10" s="11" customFormat="1" ht="15" customHeight="1" x14ac:dyDescent="0.25">
      <c r="A3" s="1447">
        <f>'Sch A'!$A$5</f>
        <v>0</v>
      </c>
      <c r="B3" s="648"/>
      <c r="C3" s="30"/>
      <c r="D3" s="66"/>
      <c r="E3" s="1135"/>
      <c r="F3" s="1135"/>
      <c r="G3" s="1135"/>
      <c r="H3" s="1133" t="s">
        <v>4</v>
      </c>
      <c r="I3" s="1134">
        <f>'Sch A'!$C$3</f>
        <v>45473</v>
      </c>
    </row>
    <row r="4" spans="1:10" s="11" customFormat="1" ht="15" customHeight="1" x14ac:dyDescent="0.25">
      <c r="A4" s="4"/>
      <c r="B4" s="648"/>
      <c r="C4" s="30"/>
      <c r="D4" s="66"/>
      <c r="E4" s="1135"/>
      <c r="F4" s="1135"/>
      <c r="G4" s="1135"/>
      <c r="H4" s="1135"/>
    </row>
    <row r="5" spans="1:10" s="11" customFormat="1" ht="15" customHeight="1" x14ac:dyDescent="0.2">
      <c r="A5" s="649"/>
      <c r="B5" s="650">
        <v>1</v>
      </c>
      <c r="C5" s="650">
        <v>2</v>
      </c>
      <c r="D5" s="650">
        <v>3</v>
      </c>
      <c r="E5" s="650">
        <v>4</v>
      </c>
      <c r="F5" s="650">
        <v>5</v>
      </c>
      <c r="G5" s="650">
        <v>6</v>
      </c>
      <c r="H5" s="650">
        <v>7</v>
      </c>
      <c r="I5" s="650">
        <v>8</v>
      </c>
    </row>
    <row r="6" spans="1:10" s="11" customFormat="1" ht="63.75" x14ac:dyDescent="0.2">
      <c r="A6" s="651" t="s">
        <v>907</v>
      </c>
      <c r="B6" s="652" t="s">
        <v>1039</v>
      </c>
      <c r="C6" s="652" t="s">
        <v>1040</v>
      </c>
      <c r="D6" s="652" t="s">
        <v>1041</v>
      </c>
      <c r="E6" s="652" t="s">
        <v>1042</v>
      </c>
      <c r="F6" s="652" t="s">
        <v>1043</v>
      </c>
      <c r="G6" s="652" t="s">
        <v>1044</v>
      </c>
      <c r="H6" s="652" t="s">
        <v>1045</v>
      </c>
      <c r="I6" s="652" t="s">
        <v>1046</v>
      </c>
    </row>
    <row r="7" spans="1:10" s="11" customFormat="1" ht="15" customHeight="1" x14ac:dyDescent="0.2">
      <c r="A7" s="653"/>
      <c r="B7" s="654"/>
      <c r="C7" s="654"/>
      <c r="D7" s="654"/>
      <c r="E7" s="655"/>
      <c r="F7" s="656"/>
      <c r="G7" s="656"/>
      <c r="H7" s="656"/>
      <c r="I7" s="656"/>
    </row>
    <row r="8" spans="1:10" ht="15" customHeight="1" x14ac:dyDescent="0.2">
      <c r="A8" s="653"/>
      <c r="B8" s="654"/>
      <c r="C8" s="657"/>
      <c r="D8" s="657"/>
      <c r="E8" s="658"/>
      <c r="F8" s="656"/>
      <c r="G8" s="656"/>
      <c r="H8" s="656"/>
      <c r="I8" s="656"/>
    </row>
    <row r="9" spans="1:10" ht="15" customHeight="1" x14ac:dyDescent="0.2">
      <c r="A9" s="653"/>
      <c r="B9" s="654"/>
      <c r="C9" s="657"/>
      <c r="D9" s="657"/>
      <c r="E9" s="658"/>
      <c r="F9" s="656"/>
      <c r="G9" s="656"/>
      <c r="H9" s="656"/>
      <c r="I9" s="656"/>
    </row>
    <row r="10" spans="1:10" ht="15" customHeight="1" x14ac:dyDescent="0.2">
      <c r="A10" s="653"/>
      <c r="B10" s="654"/>
      <c r="C10" s="657"/>
      <c r="D10" s="657"/>
      <c r="E10" s="658"/>
      <c r="F10" s="656"/>
      <c r="G10" s="656"/>
      <c r="H10" s="656"/>
      <c r="I10" s="656"/>
    </row>
    <row r="11" spans="1:10" ht="15" customHeight="1" x14ac:dyDescent="0.2">
      <c r="A11" s="653"/>
      <c r="B11" s="654"/>
      <c r="C11" s="657"/>
      <c r="D11" s="657"/>
      <c r="E11" s="658"/>
      <c r="F11" s="656"/>
      <c r="G11" s="656"/>
      <c r="H11" s="656"/>
      <c r="I11" s="656"/>
    </row>
    <row r="12" spans="1:10" ht="15" customHeight="1" x14ac:dyDescent="0.2">
      <c r="A12" s="653"/>
      <c r="B12" s="654"/>
      <c r="C12" s="657"/>
      <c r="D12" s="657"/>
      <c r="E12" s="658"/>
      <c r="F12" s="656"/>
      <c r="G12" s="656"/>
      <c r="H12" s="656"/>
      <c r="I12" s="656"/>
    </row>
    <row r="13" spans="1:10" ht="15" customHeight="1" x14ac:dyDescent="0.2">
      <c r="A13" s="653"/>
      <c r="B13" s="654"/>
      <c r="C13" s="657"/>
      <c r="D13" s="657"/>
      <c r="E13" s="658"/>
      <c r="F13" s="656"/>
      <c r="G13" s="656"/>
      <c r="H13" s="656"/>
      <c r="I13" s="656"/>
    </row>
    <row r="14" spans="1:10" ht="15" customHeight="1" x14ac:dyDescent="0.2">
      <c r="A14" s="659"/>
      <c r="B14" s="660"/>
      <c r="C14" s="661"/>
      <c r="D14" s="661"/>
      <c r="E14" s="661"/>
      <c r="I14" s="662"/>
    </row>
    <row r="15" spans="1:10" s="11" customFormat="1" ht="15" customHeight="1" x14ac:dyDescent="0.2">
      <c r="A15" s="663" t="s">
        <v>1047</v>
      </c>
      <c r="B15" s="664"/>
      <c r="C15" s="664"/>
      <c r="D15" s="664"/>
      <c r="E15" s="664"/>
      <c r="F15" s="664"/>
      <c r="G15" s="664"/>
      <c r="H15" s="665"/>
    </row>
    <row r="16" spans="1:10" s="11" customFormat="1" ht="15" customHeight="1" x14ac:dyDescent="0.2">
      <c r="A16" s="666"/>
      <c r="B16" s="667">
        <f>+$A$7</f>
        <v>0</v>
      </c>
      <c r="C16" s="667">
        <f>+$A$8</f>
        <v>0</v>
      </c>
      <c r="D16" s="667">
        <f>+$A$9</f>
        <v>0</v>
      </c>
      <c r="E16" s="668">
        <f>+$A$10</f>
        <v>0</v>
      </c>
      <c r="F16" s="667">
        <f>+$A$11</f>
        <v>0</v>
      </c>
      <c r="G16" s="667">
        <f>+$A$12</f>
        <v>0</v>
      </c>
      <c r="H16" s="667">
        <f>+$A$13</f>
        <v>0</v>
      </c>
      <c r="I16" s="453" t="s">
        <v>471</v>
      </c>
      <c r="J16" s="662"/>
    </row>
    <row r="17" spans="1:11" ht="15" customHeight="1" x14ac:dyDescent="0.2">
      <c r="A17" s="669" t="s">
        <v>1048</v>
      </c>
      <c r="B17" s="656"/>
      <c r="C17" s="656"/>
      <c r="D17" s="656"/>
      <c r="E17" s="656"/>
      <c r="F17" s="656"/>
      <c r="G17" s="656"/>
      <c r="H17" s="656"/>
      <c r="I17" s="670">
        <f>SUM(B17:H17)</f>
        <v>0</v>
      </c>
      <c r="J17" s="662"/>
    </row>
    <row r="18" spans="1:11" ht="15" customHeight="1" x14ac:dyDescent="0.2">
      <c r="A18" s="659"/>
      <c r="B18" s="660"/>
      <c r="C18" s="661"/>
      <c r="D18" s="661"/>
      <c r="E18" s="661"/>
      <c r="H18" s="638"/>
      <c r="I18" s="662"/>
    </row>
    <row r="19" spans="1:11" s="11" customFormat="1" ht="15" customHeight="1" x14ac:dyDescent="0.2">
      <c r="A19" s="663" t="s">
        <v>1049</v>
      </c>
      <c r="B19" s="664"/>
      <c r="C19" s="664"/>
      <c r="D19" s="664"/>
      <c r="E19" s="664"/>
      <c r="F19" s="664"/>
      <c r="G19" s="664"/>
      <c r="H19" s="665"/>
      <c r="I19" s="662"/>
    </row>
    <row r="20" spans="1:11" s="11" customFormat="1" x14ac:dyDescent="0.2">
      <c r="A20" s="666"/>
      <c r="B20" s="667">
        <f>+$A$7</f>
        <v>0</v>
      </c>
      <c r="C20" s="667">
        <f>+$A$8</f>
        <v>0</v>
      </c>
      <c r="D20" s="667">
        <f>+$A$9</f>
        <v>0</v>
      </c>
      <c r="E20" s="668">
        <f>+$A$10</f>
        <v>0</v>
      </c>
      <c r="F20" s="667">
        <f>+$A$11</f>
        <v>0</v>
      </c>
      <c r="G20" s="667">
        <f>+$A$12</f>
        <v>0</v>
      </c>
      <c r="H20" s="667">
        <f>+$A$13</f>
        <v>0</v>
      </c>
      <c r="I20" s="1026" t="s">
        <v>1050</v>
      </c>
      <c r="J20" s="671"/>
      <c r="K20" s="278"/>
    </row>
    <row r="21" spans="1:11" ht="15" customHeight="1" x14ac:dyDescent="0.2">
      <c r="A21" s="672" t="s">
        <v>1051</v>
      </c>
      <c r="B21" s="670">
        <f t="shared" ref="B21:G21" si="0">+B17</f>
        <v>0</v>
      </c>
      <c r="C21" s="670">
        <f t="shared" si="0"/>
        <v>0</v>
      </c>
      <c r="D21" s="670">
        <f t="shared" si="0"/>
        <v>0</v>
      </c>
      <c r="E21" s="670">
        <f t="shared" si="0"/>
        <v>0</v>
      </c>
      <c r="F21" s="670">
        <f t="shared" si="0"/>
        <v>0</v>
      </c>
      <c r="G21" s="670">
        <f t="shared" si="0"/>
        <v>0</v>
      </c>
      <c r="H21" s="670">
        <f>+H17</f>
        <v>0</v>
      </c>
      <c r="I21" s="670">
        <f>SUM(B21:H21)</f>
        <v>0</v>
      </c>
      <c r="J21" s="673"/>
      <c r="K21" s="155"/>
    </row>
    <row r="22" spans="1:11" ht="15" customHeight="1" x14ac:dyDescent="0.35">
      <c r="A22" s="672" t="s">
        <v>1052</v>
      </c>
      <c r="B22" s="656"/>
      <c r="C22" s="656"/>
      <c r="D22" s="656"/>
      <c r="E22" s="656"/>
      <c r="F22" s="656"/>
      <c r="G22" s="656"/>
      <c r="H22" s="656"/>
      <c r="I22" s="670">
        <f>SUM(B22:H22)</f>
        <v>0</v>
      </c>
      <c r="J22" s="662"/>
    </row>
    <row r="23" spans="1:11" ht="15" customHeight="1" x14ac:dyDescent="0.2">
      <c r="A23" s="672" t="s">
        <v>1053</v>
      </c>
      <c r="B23" s="670">
        <f t="shared" ref="B23:I23" si="1">+B22-B21</f>
        <v>0</v>
      </c>
      <c r="C23" s="670">
        <f t="shared" si="1"/>
        <v>0</v>
      </c>
      <c r="D23" s="670">
        <f t="shared" si="1"/>
        <v>0</v>
      </c>
      <c r="E23" s="670">
        <f t="shared" si="1"/>
        <v>0</v>
      </c>
      <c r="F23" s="670">
        <f t="shared" si="1"/>
        <v>0</v>
      </c>
      <c r="G23" s="670">
        <f t="shared" si="1"/>
        <v>0</v>
      </c>
      <c r="H23" s="670">
        <f t="shared" si="1"/>
        <v>0</v>
      </c>
      <c r="I23" s="670">
        <f t="shared" si="1"/>
        <v>0</v>
      </c>
      <c r="J23" s="662"/>
    </row>
    <row r="24" spans="1:11" s="48" customFormat="1" ht="15" customHeight="1" x14ac:dyDescent="0.2">
      <c r="A24" s="674"/>
      <c r="B24" s="674"/>
      <c r="C24" s="675"/>
      <c r="D24" s="675"/>
      <c r="E24" s="675"/>
      <c r="F24" s="675"/>
      <c r="G24" s="675"/>
      <c r="H24" s="638"/>
      <c r="I24" s="676"/>
    </row>
    <row r="25" spans="1:11" s="11" customFormat="1" ht="15" customHeight="1" x14ac:dyDescent="0.2">
      <c r="A25" s="663" t="s">
        <v>1054</v>
      </c>
      <c r="B25" s="664"/>
      <c r="C25" s="664"/>
      <c r="D25" s="664"/>
      <c r="E25" s="664"/>
      <c r="F25" s="664"/>
      <c r="G25" s="664"/>
      <c r="H25" s="665"/>
      <c r="I25" s="638" t="s">
        <v>1023</v>
      </c>
    </row>
    <row r="26" spans="1:11" s="11" customFormat="1" x14ac:dyDescent="0.2">
      <c r="A26" s="672"/>
      <c r="B26" s="677"/>
      <c r="C26" s="677"/>
      <c r="D26" s="677"/>
      <c r="E26" s="677"/>
      <c r="F26" s="677"/>
      <c r="G26" s="677"/>
      <c r="H26" s="677"/>
      <c r="I26" s="1026" t="s">
        <v>1055</v>
      </c>
      <c r="J26" s="662"/>
    </row>
    <row r="27" spans="1:11" s="11" customFormat="1" ht="15" customHeight="1" x14ac:dyDescent="0.2">
      <c r="A27" s="672" t="s">
        <v>1056</v>
      </c>
      <c r="B27" s="656"/>
      <c r="C27" s="656"/>
      <c r="D27" s="656"/>
      <c r="E27" s="656"/>
      <c r="F27" s="656"/>
      <c r="G27" s="656"/>
      <c r="H27" s="656"/>
      <c r="I27" s="670">
        <f>SUM(B27:H27)</f>
        <v>0</v>
      </c>
      <c r="J27" s="662"/>
    </row>
    <row r="28" spans="1:11" s="48" customFormat="1" ht="15" customHeight="1" x14ac:dyDescent="0.2">
      <c r="A28" s="48" t="s">
        <v>1057</v>
      </c>
    </row>
    <row r="29" spans="1:11" ht="15" customHeight="1" x14ac:dyDescent="0.2">
      <c r="A29" s="48" t="s">
        <v>1024</v>
      </c>
    </row>
  </sheetData>
  <sheetProtection algorithmName="SHA-512" hashValue="Kihh/wPnIyehxWAnnXp1UIxUZKTflQY8WQbmRX87RAZhV8zpJsxfD8MyRsvtAJuQcd4+Q1akXaFs8Hxq1v2FhA==" saltValue="XVsgBuvgwT+pCne0mXf9gw==" spinCount="100000" sheet="1" objects="1" scenarios="1"/>
  <pageMargins left="0.75" right="0.75" top="1" bottom="0.75" header="0.5" footer="0.25"/>
  <pageSetup scale="6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A00C-0730-4621-A16D-E4E31674960E}">
  <sheetPr>
    <pageSetUpPr fitToPage="1"/>
  </sheetPr>
  <dimension ref="A1:G21"/>
  <sheetViews>
    <sheetView zoomScaleNormal="100" workbookViewId="0">
      <selection activeCell="A3" sqref="A3"/>
    </sheetView>
  </sheetViews>
  <sheetFormatPr defaultColWidth="9" defaultRowHeight="15" x14ac:dyDescent="0.2"/>
  <cols>
    <col min="1" max="1" width="27.625" style="14" customWidth="1"/>
    <col min="2" max="7" width="13.625" style="14" customWidth="1"/>
    <col min="8" max="16384" width="9" style="14"/>
  </cols>
  <sheetData>
    <row r="1" spans="1:7" ht="15" customHeight="1" x14ac:dyDescent="0.25">
      <c r="A1" s="1" t="str">
        <f>CONCATENATE("Schedule ",Cklist!$A48," - ",Cklist!$B48)</f>
        <v>Schedule T - Summary of Bad Debt Costs</v>
      </c>
      <c r="B1" s="179"/>
      <c r="C1" s="104"/>
      <c r="D1" s="66"/>
      <c r="E1" s="66"/>
      <c r="F1" s="1129" t="s">
        <v>2</v>
      </c>
      <c r="G1" s="1130"/>
    </row>
    <row r="2" spans="1:7" ht="15" customHeight="1" x14ac:dyDescent="0.2">
      <c r="A2" s="4" t="str">
        <f>'Sch A'!$A$2</f>
        <v>SFN 137 (Rev. 04-24)</v>
      </c>
      <c r="B2" s="180"/>
      <c r="C2" s="66"/>
      <c r="D2" s="876"/>
      <c r="E2" s="876"/>
      <c r="F2" s="1131" t="s">
        <v>3</v>
      </c>
      <c r="G2" s="1186">
        <f>'Sch A'!$C$2</f>
        <v>45108</v>
      </c>
    </row>
    <row r="3" spans="1:7" ht="15" customHeight="1" x14ac:dyDescent="0.2">
      <c r="A3" s="1447">
        <f>'Sch A'!$A$5</f>
        <v>0</v>
      </c>
      <c r="B3" s="104"/>
      <c r="C3" s="32"/>
      <c r="D3" s="1135"/>
      <c r="E3" s="1135"/>
      <c r="F3" s="1133" t="s">
        <v>4</v>
      </c>
      <c r="G3" s="1134">
        <f>'Sch A'!$C$3</f>
        <v>45473</v>
      </c>
    </row>
    <row r="4" spans="1:7" ht="15" customHeight="1" x14ac:dyDescent="0.2">
      <c r="A4" s="66"/>
      <c r="B4" s="11"/>
      <c r="C4" s="11"/>
      <c r="D4" s="11"/>
      <c r="E4" s="11"/>
      <c r="F4" s="11"/>
      <c r="G4" s="11"/>
    </row>
    <row r="5" spans="1:7" ht="15" customHeight="1" x14ac:dyDescent="0.2">
      <c r="A5" s="679" t="s">
        <v>1058</v>
      </c>
      <c r="B5" s="348" t="s">
        <v>471</v>
      </c>
      <c r="C5" s="7" t="s">
        <v>472</v>
      </c>
      <c r="D5" s="7" t="s">
        <v>473</v>
      </c>
      <c r="E5" s="7" t="s">
        <v>474</v>
      </c>
      <c r="F5" s="7" t="s">
        <v>475</v>
      </c>
      <c r="G5" s="7" t="s">
        <v>476</v>
      </c>
    </row>
    <row r="6" spans="1:7" ht="15" customHeight="1" x14ac:dyDescent="0.2">
      <c r="A6" s="679" t="s">
        <v>7</v>
      </c>
      <c r="B6" s="255"/>
      <c r="C6" s="255"/>
      <c r="D6" s="255"/>
      <c r="E6" s="255"/>
      <c r="F6" s="255"/>
      <c r="G6" s="255"/>
    </row>
    <row r="7" spans="1:7" ht="15" customHeight="1" x14ac:dyDescent="0.2">
      <c r="A7" s="679" t="s">
        <v>1059</v>
      </c>
      <c r="B7" s="646">
        <f t="shared" ref="B7:B10" si="0">SUM(C7:G7)</f>
        <v>0</v>
      </c>
      <c r="C7" s="644"/>
      <c r="D7" s="644"/>
      <c r="E7" s="644"/>
      <c r="F7" s="644"/>
      <c r="G7" s="644"/>
    </row>
    <row r="8" spans="1:7" ht="15" customHeight="1" x14ac:dyDescent="0.2">
      <c r="A8" s="680"/>
      <c r="B8" s="646">
        <f t="shared" si="0"/>
        <v>0</v>
      </c>
      <c r="C8" s="644"/>
      <c r="D8" s="644"/>
      <c r="E8" s="644"/>
      <c r="F8" s="644"/>
      <c r="G8" s="644"/>
    </row>
    <row r="9" spans="1:7" ht="15" customHeight="1" x14ac:dyDescent="0.2">
      <c r="A9" s="680"/>
      <c r="B9" s="646">
        <f t="shared" si="0"/>
        <v>0</v>
      </c>
      <c r="C9" s="644"/>
      <c r="D9" s="644"/>
      <c r="E9" s="644"/>
      <c r="F9" s="644"/>
      <c r="G9" s="644"/>
    </row>
    <row r="10" spans="1:7" ht="15" customHeight="1" x14ac:dyDescent="0.2">
      <c r="A10" s="680"/>
      <c r="B10" s="646">
        <f t="shared" si="0"/>
        <v>0</v>
      </c>
      <c r="C10" s="644"/>
      <c r="D10" s="644"/>
      <c r="E10" s="644"/>
      <c r="F10" s="644"/>
      <c r="G10" s="644"/>
    </row>
    <row r="11" spans="1:7" ht="15" customHeight="1" x14ac:dyDescent="0.2">
      <c r="A11" s="679" t="s">
        <v>1060</v>
      </c>
      <c r="B11" s="646">
        <f>SUM(C11:G11)</f>
        <v>0</v>
      </c>
      <c r="C11" s="646">
        <f>SUM(C7:C10)</f>
        <v>0</v>
      </c>
      <c r="D11" s="646">
        <f t="shared" ref="D11:G11" si="1">SUM(D7:D10)</f>
        <v>0</v>
      </c>
      <c r="E11" s="646">
        <f t="shared" si="1"/>
        <v>0</v>
      </c>
      <c r="F11" s="646">
        <f t="shared" si="1"/>
        <v>0</v>
      </c>
      <c r="G11" s="646">
        <f t="shared" si="1"/>
        <v>0</v>
      </c>
    </row>
    <row r="12" spans="1:7" ht="15" customHeight="1" x14ac:dyDescent="0.2">
      <c r="A12" s="679" t="s">
        <v>1061</v>
      </c>
      <c r="B12" s="255"/>
      <c r="C12" s="255"/>
      <c r="D12" s="255"/>
      <c r="E12" s="255"/>
      <c r="F12" s="255"/>
      <c r="G12" s="255"/>
    </row>
    <row r="13" spans="1:7" ht="15" customHeight="1" x14ac:dyDescent="0.2">
      <c r="A13" s="679" t="s">
        <v>7</v>
      </c>
      <c r="B13" s="255"/>
      <c r="C13" s="255"/>
      <c r="D13" s="255"/>
      <c r="E13" s="255"/>
      <c r="F13" s="255"/>
      <c r="G13" s="255"/>
    </row>
    <row r="14" spans="1:7" ht="19.5" x14ac:dyDescent="0.35">
      <c r="A14" s="679" t="s">
        <v>1062</v>
      </c>
      <c r="B14" s="646">
        <f t="shared" ref="B14:B16" si="2">SUM(C14:G14)</f>
        <v>0</v>
      </c>
      <c r="C14" s="644"/>
      <c r="D14" s="644"/>
      <c r="E14" s="644"/>
      <c r="F14" s="644"/>
      <c r="G14" s="644"/>
    </row>
    <row r="15" spans="1:7" ht="19.5" x14ac:dyDescent="0.35">
      <c r="A15" s="679" t="s">
        <v>1063</v>
      </c>
      <c r="B15" s="646">
        <f t="shared" si="2"/>
        <v>0</v>
      </c>
      <c r="C15" s="644"/>
      <c r="D15" s="644"/>
      <c r="E15" s="644"/>
      <c r="F15" s="644"/>
      <c r="G15" s="644"/>
    </row>
    <row r="16" spans="1:7" ht="15" customHeight="1" x14ac:dyDescent="0.2">
      <c r="A16" s="680"/>
      <c r="B16" s="646">
        <f t="shared" si="2"/>
        <v>0</v>
      </c>
      <c r="C16" s="644"/>
      <c r="D16" s="644"/>
      <c r="E16" s="644"/>
      <c r="F16" s="644"/>
      <c r="G16" s="644"/>
    </row>
    <row r="17" spans="1:7" ht="15" customHeight="1" x14ac:dyDescent="0.2">
      <c r="A17" s="681"/>
      <c r="B17" s="255"/>
      <c r="C17" s="255"/>
      <c r="D17" s="255"/>
      <c r="E17" s="255"/>
      <c r="F17" s="255"/>
      <c r="G17" s="255"/>
    </row>
    <row r="18" spans="1:7" ht="15" customHeight="1" x14ac:dyDescent="0.2">
      <c r="A18" s="679" t="s">
        <v>1064</v>
      </c>
      <c r="B18" s="682">
        <f>SUM(C18:G18)</f>
        <v>0</v>
      </c>
      <c r="C18" s="683">
        <f>SUM(C14:C16)</f>
        <v>0</v>
      </c>
      <c r="D18" s="683">
        <f t="shared" ref="D18:G18" si="3">SUM(D14:D16)</f>
        <v>0</v>
      </c>
      <c r="E18" s="683">
        <f t="shared" si="3"/>
        <v>0</v>
      </c>
      <c r="F18" s="683">
        <f t="shared" si="3"/>
        <v>0</v>
      </c>
      <c r="G18" s="683">
        <f t="shared" si="3"/>
        <v>0</v>
      </c>
    </row>
    <row r="19" spans="1:7" ht="20.25" thickBot="1" x14ac:dyDescent="0.4">
      <c r="A19" s="684" t="s">
        <v>1065</v>
      </c>
      <c r="B19" s="382">
        <f>SUM(C19:G19)</f>
        <v>0</v>
      </c>
      <c r="C19" s="685">
        <f>+C11+C18</f>
        <v>0</v>
      </c>
      <c r="D19" s="685">
        <f>+D11+D18</f>
        <v>0</v>
      </c>
      <c r="E19" s="685">
        <f>+E11+E18</f>
        <v>0</v>
      </c>
      <c r="F19" s="685">
        <f>+F11+F18</f>
        <v>0</v>
      </c>
      <c r="G19" s="685">
        <f>+G11+G18</f>
        <v>0</v>
      </c>
    </row>
    <row r="20" spans="1:7" ht="15" customHeight="1" thickTop="1" x14ac:dyDescent="0.25">
      <c r="A20" s="48" t="s">
        <v>1066</v>
      </c>
      <c r="B20" s="686"/>
      <c r="C20" s="686"/>
      <c r="D20" s="686"/>
      <c r="E20" s="686"/>
      <c r="F20" s="686"/>
      <c r="G20" s="686"/>
    </row>
    <row r="21" spans="1:7" ht="15" customHeight="1" x14ac:dyDescent="0.25">
      <c r="A21" s="48" t="s">
        <v>1067</v>
      </c>
      <c r="B21" s="686"/>
      <c r="C21" s="686"/>
      <c r="D21" s="686"/>
      <c r="E21" s="686"/>
      <c r="F21" s="686"/>
      <c r="G21" s="686"/>
    </row>
  </sheetData>
  <sheetProtection algorithmName="SHA-512" hashValue="zF7D1CfLbao2KPFSF78EefirxavF+I3nbBUVgZv8XtYdoFRh/BZoi9E9gWBNNmTsa29FQOnK0oCxzlvMmm9Jww==" saltValue="Ww3m7t9Eym55dRknVu32LA==" spinCount="100000" sheet="1" objects="1" scenarios="1"/>
  <printOptions horizontalCentered="1"/>
  <pageMargins left="0.5" right="0.5" top="1" bottom="0.75" header="0.3" footer="0.3"/>
  <pageSetup scale="83"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D953-705F-42D8-B63D-BB50ACDA5CF6}">
  <sheetPr>
    <pageSetUpPr fitToPage="1"/>
  </sheetPr>
  <dimension ref="A1:I67"/>
  <sheetViews>
    <sheetView zoomScaleNormal="100" workbookViewId="0">
      <selection activeCell="A3" sqref="A3"/>
    </sheetView>
  </sheetViews>
  <sheetFormatPr defaultColWidth="11" defaultRowHeight="15" x14ac:dyDescent="0.2"/>
  <cols>
    <col min="1" max="1" width="34.375" style="11" customWidth="1"/>
    <col min="2" max="2" width="41.125" style="11" customWidth="1"/>
    <col min="3" max="9" width="12.5" style="11" customWidth="1"/>
    <col min="10" max="16384" width="11" style="11"/>
  </cols>
  <sheetData>
    <row r="1" spans="1:9" ht="15" customHeight="1" x14ac:dyDescent="0.25">
      <c r="A1" s="1" t="str">
        <f>CONCATENATE("Schedule ",Cklist!$A49," - ",Cklist!$B49)</f>
        <v>Schedule U - Software Costs</v>
      </c>
      <c r="B1" s="30"/>
      <c r="C1" s="179"/>
      <c r="D1" s="179"/>
      <c r="E1" s="104"/>
      <c r="F1" s="66"/>
      <c r="G1" s="66"/>
      <c r="H1" s="1129" t="s">
        <v>2</v>
      </c>
      <c r="I1" s="1130"/>
    </row>
    <row r="2" spans="1:9" ht="15" customHeight="1" x14ac:dyDescent="0.2">
      <c r="A2" s="4" t="str">
        <f>'Sch A'!$A$2</f>
        <v>SFN 137 (Rev. 04-24)</v>
      </c>
      <c r="B2" s="32"/>
      <c r="C2" s="180"/>
      <c r="D2" s="180"/>
      <c r="E2" s="66"/>
      <c r="F2" s="876"/>
      <c r="G2" s="876"/>
      <c r="H2" s="1131" t="s">
        <v>3</v>
      </c>
      <c r="I2" s="1186">
        <f>'Sch A'!$C$2</f>
        <v>45108</v>
      </c>
    </row>
    <row r="3" spans="1:9" s="32" customFormat="1" ht="15" customHeight="1" x14ac:dyDescent="0.2">
      <c r="A3" s="1447">
        <f>'Sch A'!$A$5</f>
        <v>0</v>
      </c>
      <c r="B3" s="4"/>
      <c r="C3" s="104"/>
      <c r="D3" s="104"/>
      <c r="F3" s="1135"/>
      <c r="G3" s="1135"/>
      <c r="H3" s="1133" t="s">
        <v>4</v>
      </c>
      <c r="I3" s="1134">
        <f>'Sch A'!$C$3</f>
        <v>45473</v>
      </c>
    </row>
    <row r="4" spans="1:9" ht="15" customHeight="1" x14ac:dyDescent="0.2">
      <c r="A4" s="66"/>
      <c r="B4" s="66"/>
    </row>
    <row r="5" spans="1:9" ht="15" customHeight="1" x14ac:dyDescent="0.2">
      <c r="A5" s="679" t="s">
        <v>1058</v>
      </c>
      <c r="B5" s="679"/>
      <c r="C5" s="687" t="s">
        <v>905</v>
      </c>
      <c r="D5" s="222"/>
      <c r="E5" s="7" t="s">
        <v>472</v>
      </c>
      <c r="F5" s="7" t="s">
        <v>473</v>
      </c>
      <c r="G5" s="7" t="s">
        <v>474</v>
      </c>
      <c r="H5" s="7" t="s">
        <v>475</v>
      </c>
      <c r="I5" s="7" t="s">
        <v>476</v>
      </c>
    </row>
    <row r="6" spans="1:9" ht="15" customHeight="1" x14ac:dyDescent="0.2">
      <c r="A6" s="688" t="s">
        <v>1068</v>
      </c>
      <c r="B6" s="688" t="s">
        <v>7</v>
      </c>
      <c r="C6" s="255"/>
      <c r="D6" s="255"/>
      <c r="E6" s="255"/>
      <c r="F6" s="255"/>
      <c r="G6" s="255"/>
      <c r="H6" s="255"/>
      <c r="I6" s="255"/>
    </row>
    <row r="7" spans="1:9" ht="15" customHeight="1" x14ac:dyDescent="0.2">
      <c r="A7" s="689"/>
      <c r="B7" s="689"/>
      <c r="C7" s="646">
        <f t="shared" ref="C7:C25" si="0">SUM(E7:I7)</f>
        <v>0</v>
      </c>
      <c r="D7" s="255"/>
      <c r="E7" s="644"/>
      <c r="F7" s="644"/>
      <c r="G7" s="644"/>
      <c r="H7" s="644"/>
      <c r="I7" s="644"/>
    </row>
    <row r="8" spans="1:9" ht="15" customHeight="1" x14ac:dyDescent="0.2">
      <c r="A8" s="689"/>
      <c r="B8" s="689"/>
      <c r="C8" s="646">
        <f t="shared" si="0"/>
        <v>0</v>
      </c>
      <c r="D8" s="255"/>
      <c r="E8" s="644"/>
      <c r="F8" s="644"/>
      <c r="G8" s="644"/>
      <c r="H8" s="644"/>
      <c r="I8" s="644"/>
    </row>
    <row r="9" spans="1:9" ht="15" customHeight="1" x14ac:dyDescent="0.2">
      <c r="A9" s="689"/>
      <c r="B9" s="689"/>
      <c r="C9" s="646">
        <f t="shared" si="0"/>
        <v>0</v>
      </c>
      <c r="D9" s="255"/>
      <c r="E9" s="644"/>
      <c r="F9" s="644"/>
      <c r="G9" s="644"/>
      <c r="H9" s="644"/>
      <c r="I9" s="644"/>
    </row>
    <row r="10" spans="1:9" s="686" customFormat="1" ht="15" customHeight="1" x14ac:dyDescent="0.25">
      <c r="A10" s="689"/>
      <c r="B10" s="689"/>
      <c r="C10" s="646">
        <f t="shared" si="0"/>
        <v>0</v>
      </c>
      <c r="D10" s="255"/>
      <c r="E10" s="644"/>
      <c r="F10" s="644"/>
      <c r="G10" s="644"/>
      <c r="H10" s="644"/>
      <c r="I10" s="644"/>
    </row>
    <row r="11" spans="1:9" s="686" customFormat="1" ht="15" customHeight="1" x14ac:dyDescent="0.25">
      <c r="A11" s="680"/>
      <c r="B11" s="680"/>
      <c r="C11" s="646">
        <f t="shared" si="0"/>
        <v>0</v>
      </c>
      <c r="D11" s="255"/>
      <c r="E11" s="644"/>
      <c r="F11" s="644"/>
      <c r="G11" s="644"/>
      <c r="H11" s="644"/>
      <c r="I11" s="644"/>
    </row>
    <row r="12" spans="1:9" s="686" customFormat="1" ht="15" customHeight="1" x14ac:dyDescent="0.25">
      <c r="A12" s="680"/>
      <c r="B12" s="680"/>
      <c r="C12" s="646">
        <f t="shared" si="0"/>
        <v>0</v>
      </c>
      <c r="D12" s="255"/>
      <c r="E12" s="644"/>
      <c r="F12" s="644"/>
      <c r="G12" s="644"/>
      <c r="H12" s="644"/>
      <c r="I12" s="644"/>
    </row>
    <row r="13" spans="1:9" s="686" customFormat="1" ht="15" customHeight="1" x14ac:dyDescent="0.25">
      <c r="A13" s="680"/>
      <c r="B13" s="680"/>
      <c r="C13" s="646">
        <f t="shared" si="0"/>
        <v>0</v>
      </c>
      <c r="D13" s="255"/>
      <c r="E13" s="644"/>
      <c r="F13" s="644"/>
      <c r="G13" s="644"/>
      <c r="H13" s="644"/>
      <c r="I13" s="644"/>
    </row>
    <row r="14" spans="1:9" s="686" customFormat="1" ht="15" customHeight="1" x14ac:dyDescent="0.25">
      <c r="A14" s="680"/>
      <c r="B14" s="680"/>
      <c r="C14" s="646">
        <f t="shared" si="0"/>
        <v>0</v>
      </c>
      <c r="D14" s="255"/>
      <c r="E14" s="644"/>
      <c r="F14" s="644"/>
      <c r="G14" s="644"/>
      <c r="H14" s="644"/>
      <c r="I14" s="644"/>
    </row>
    <row r="15" spans="1:9" s="686" customFormat="1" ht="15" customHeight="1" x14ac:dyDescent="0.25">
      <c r="A15" s="680"/>
      <c r="B15" s="680"/>
      <c r="C15" s="646">
        <f t="shared" si="0"/>
        <v>0</v>
      </c>
      <c r="D15" s="255"/>
      <c r="E15" s="644"/>
      <c r="F15" s="644"/>
      <c r="G15" s="644"/>
      <c r="H15" s="644"/>
      <c r="I15" s="644"/>
    </row>
    <row r="16" spans="1:9" s="686" customFormat="1" ht="15" customHeight="1" x14ac:dyDescent="0.25">
      <c r="A16" s="680"/>
      <c r="B16" s="680"/>
      <c r="C16" s="646">
        <f t="shared" si="0"/>
        <v>0</v>
      </c>
      <c r="D16" s="255"/>
      <c r="E16" s="644"/>
      <c r="F16" s="644"/>
      <c r="G16" s="644"/>
      <c r="H16" s="644"/>
      <c r="I16" s="644"/>
    </row>
    <row r="17" spans="1:9" ht="15" customHeight="1" x14ac:dyDescent="0.2">
      <c r="A17" s="680"/>
      <c r="B17" s="680"/>
      <c r="C17" s="646">
        <f t="shared" si="0"/>
        <v>0</v>
      </c>
      <c r="D17" s="255"/>
      <c r="E17" s="644"/>
      <c r="F17" s="644"/>
      <c r="G17" s="644"/>
      <c r="H17" s="644"/>
      <c r="I17" s="644"/>
    </row>
    <row r="18" spans="1:9" ht="15" customHeight="1" x14ac:dyDescent="0.2">
      <c r="A18" s="680"/>
      <c r="B18" s="680"/>
      <c r="C18" s="646">
        <f t="shared" si="0"/>
        <v>0</v>
      </c>
      <c r="D18" s="255"/>
      <c r="E18" s="644"/>
      <c r="F18" s="644"/>
      <c r="G18" s="644"/>
      <c r="H18" s="644"/>
      <c r="I18" s="644"/>
    </row>
    <row r="19" spans="1:9" ht="15" customHeight="1" x14ac:dyDescent="0.2">
      <c r="A19" s="680"/>
      <c r="B19" s="680"/>
      <c r="C19" s="646">
        <f t="shared" si="0"/>
        <v>0</v>
      </c>
      <c r="D19" s="255"/>
      <c r="E19" s="644"/>
      <c r="F19" s="644"/>
      <c r="G19" s="644"/>
      <c r="H19" s="644"/>
      <c r="I19" s="644"/>
    </row>
    <row r="20" spans="1:9" ht="15" customHeight="1" x14ac:dyDescent="0.2">
      <c r="A20" s="680"/>
      <c r="B20" s="680"/>
      <c r="C20" s="646">
        <f t="shared" si="0"/>
        <v>0</v>
      </c>
      <c r="D20" s="255"/>
      <c r="E20" s="644"/>
      <c r="F20" s="644"/>
      <c r="G20" s="644"/>
      <c r="H20" s="644"/>
      <c r="I20" s="644"/>
    </row>
    <row r="21" spans="1:9" ht="15" customHeight="1" x14ac:dyDescent="0.2">
      <c r="A21" s="680"/>
      <c r="B21" s="680"/>
      <c r="C21" s="646">
        <f t="shared" si="0"/>
        <v>0</v>
      </c>
      <c r="D21" s="255"/>
      <c r="E21" s="644"/>
      <c r="F21" s="644"/>
      <c r="G21" s="644"/>
      <c r="H21" s="644"/>
      <c r="I21" s="644"/>
    </row>
    <row r="22" spans="1:9" ht="15" customHeight="1" x14ac:dyDescent="0.2">
      <c r="A22" s="680"/>
      <c r="B22" s="680"/>
      <c r="C22" s="646">
        <f t="shared" si="0"/>
        <v>0</v>
      </c>
      <c r="D22" s="255"/>
      <c r="E22" s="644"/>
      <c r="F22" s="644"/>
      <c r="G22" s="644"/>
      <c r="H22" s="644"/>
      <c r="I22" s="644"/>
    </row>
    <row r="23" spans="1:9" ht="15" customHeight="1" x14ac:dyDescent="0.2">
      <c r="A23" s="680"/>
      <c r="B23" s="680"/>
      <c r="C23" s="646">
        <f t="shared" si="0"/>
        <v>0</v>
      </c>
      <c r="D23" s="255"/>
      <c r="E23" s="644"/>
      <c r="F23" s="644"/>
      <c r="G23" s="644"/>
      <c r="H23" s="644"/>
      <c r="I23" s="644"/>
    </row>
    <row r="24" spans="1:9" ht="15" customHeight="1" x14ac:dyDescent="0.2">
      <c r="A24" s="680"/>
      <c r="B24" s="680"/>
      <c r="C24" s="646">
        <f t="shared" si="0"/>
        <v>0</v>
      </c>
      <c r="D24" s="255"/>
      <c r="E24" s="644"/>
      <c r="F24" s="644"/>
      <c r="G24" s="644"/>
      <c r="H24" s="644"/>
      <c r="I24" s="644"/>
    </row>
    <row r="25" spans="1:9" ht="15" customHeight="1" x14ac:dyDescent="0.2">
      <c r="A25" s="680"/>
      <c r="B25" s="680"/>
      <c r="C25" s="646">
        <f t="shared" si="0"/>
        <v>0</v>
      </c>
      <c r="D25" s="255"/>
      <c r="E25" s="644"/>
      <c r="F25" s="644"/>
      <c r="G25" s="644"/>
      <c r="H25" s="644"/>
      <c r="I25" s="644"/>
    </row>
    <row r="26" spans="1:9" ht="15" customHeight="1" x14ac:dyDescent="0.2">
      <c r="A26" s="679" t="s">
        <v>1069</v>
      </c>
      <c r="B26" s="679"/>
      <c r="C26" s="646">
        <f>SUM(E26:I26)</f>
        <v>0</v>
      </c>
      <c r="D26" s="255"/>
      <c r="E26" s="646">
        <f>SUM(E7:E25)</f>
        <v>0</v>
      </c>
      <c r="F26" s="646">
        <f>SUM(F7:F25)</f>
        <v>0</v>
      </c>
      <c r="G26" s="646">
        <f>SUM(G7:G25)</f>
        <v>0</v>
      </c>
      <c r="H26" s="646">
        <f>SUM(H7:H25)</f>
        <v>0</v>
      </c>
      <c r="I26" s="646">
        <f>SUM(I7:I25)</f>
        <v>0</v>
      </c>
    </row>
    <row r="27" spans="1:9" ht="15" customHeight="1" x14ac:dyDescent="0.2">
      <c r="A27" s="679" t="s">
        <v>1070</v>
      </c>
      <c r="B27" s="679"/>
      <c r="C27" s="255"/>
      <c r="D27" s="255"/>
      <c r="E27" s="255"/>
      <c r="F27" s="255"/>
      <c r="G27" s="255"/>
      <c r="H27" s="255"/>
      <c r="I27" s="255"/>
    </row>
    <row r="28" spans="1:9" ht="15" customHeight="1" x14ac:dyDescent="0.2">
      <c r="A28" s="688" t="s">
        <v>1068</v>
      </c>
      <c r="B28" s="688" t="s">
        <v>7</v>
      </c>
      <c r="C28" s="255"/>
      <c r="D28" s="690" t="s">
        <v>471</v>
      </c>
      <c r="E28" s="255"/>
      <c r="F28" s="255"/>
      <c r="G28" s="255"/>
      <c r="H28" s="255"/>
      <c r="I28" s="255"/>
    </row>
    <row r="29" spans="1:9" ht="15" customHeight="1" x14ac:dyDescent="0.2">
      <c r="A29" s="680"/>
      <c r="B29" s="680"/>
      <c r="C29" s="646">
        <f>D29</f>
        <v>0</v>
      </c>
      <c r="D29" s="644"/>
      <c r="E29" s="255"/>
      <c r="F29" s="255"/>
      <c r="G29" s="255"/>
      <c r="H29" s="255"/>
      <c r="I29" s="255"/>
    </row>
    <row r="30" spans="1:9" ht="15" customHeight="1" x14ac:dyDescent="0.2">
      <c r="A30" s="680"/>
      <c r="B30" s="680"/>
      <c r="C30" s="646">
        <f t="shared" ref="C30:C58" si="1">D30</f>
        <v>0</v>
      </c>
      <c r="D30" s="644"/>
      <c r="E30" s="255"/>
      <c r="F30" s="255"/>
      <c r="G30" s="255"/>
      <c r="H30" s="255"/>
      <c r="I30" s="255"/>
    </row>
    <row r="31" spans="1:9" ht="15" customHeight="1" x14ac:dyDescent="0.2">
      <c r="A31" s="680"/>
      <c r="B31" s="680"/>
      <c r="C31" s="646">
        <f t="shared" si="1"/>
        <v>0</v>
      </c>
      <c r="D31" s="644"/>
      <c r="E31" s="255"/>
      <c r="F31" s="255"/>
      <c r="G31" s="255"/>
      <c r="H31" s="255"/>
      <c r="I31" s="255"/>
    </row>
    <row r="32" spans="1:9" ht="15" customHeight="1" x14ac:dyDescent="0.2">
      <c r="A32" s="680"/>
      <c r="B32" s="680"/>
      <c r="C32" s="646">
        <f t="shared" si="1"/>
        <v>0</v>
      </c>
      <c r="D32" s="644"/>
      <c r="E32" s="255"/>
      <c r="F32" s="255"/>
      <c r="G32" s="255"/>
      <c r="H32" s="255"/>
      <c r="I32" s="255"/>
    </row>
    <row r="33" spans="1:9" ht="15" customHeight="1" x14ac:dyDescent="0.2">
      <c r="A33" s="680"/>
      <c r="B33" s="680"/>
      <c r="C33" s="646">
        <f t="shared" si="1"/>
        <v>0</v>
      </c>
      <c r="D33" s="644"/>
      <c r="E33" s="255"/>
      <c r="F33" s="255"/>
      <c r="G33" s="255"/>
      <c r="H33" s="255"/>
      <c r="I33" s="255"/>
    </row>
    <row r="34" spans="1:9" ht="15" customHeight="1" x14ac:dyDescent="0.2">
      <c r="A34" s="1013"/>
      <c r="B34" s="1013"/>
      <c r="C34" s="646">
        <f t="shared" si="1"/>
        <v>0</v>
      </c>
      <c r="D34" s="1012"/>
      <c r="E34" s="1014"/>
      <c r="F34" s="1014"/>
      <c r="G34" s="1014"/>
      <c r="H34" s="1014"/>
      <c r="I34" s="1014"/>
    </row>
    <row r="35" spans="1:9" ht="15" customHeight="1" x14ac:dyDescent="0.2">
      <c r="A35" s="1013"/>
      <c r="B35" s="1013"/>
      <c r="C35" s="646">
        <f t="shared" si="1"/>
        <v>0</v>
      </c>
      <c r="D35" s="1012"/>
      <c r="E35" s="1014"/>
      <c r="F35" s="1014"/>
      <c r="G35" s="1014"/>
      <c r="H35" s="1014"/>
      <c r="I35" s="1014"/>
    </row>
    <row r="36" spans="1:9" ht="15" customHeight="1" x14ac:dyDescent="0.2">
      <c r="A36" s="1013"/>
      <c r="B36" s="1013"/>
      <c r="C36" s="646">
        <f t="shared" si="1"/>
        <v>0</v>
      </c>
      <c r="D36" s="1012"/>
      <c r="E36" s="1014"/>
      <c r="F36" s="1014"/>
      <c r="G36" s="1014"/>
      <c r="H36" s="1014"/>
      <c r="I36" s="1014"/>
    </row>
    <row r="37" spans="1:9" ht="15" customHeight="1" x14ac:dyDescent="0.2">
      <c r="A37" s="1013"/>
      <c r="B37" s="1013"/>
      <c r="C37" s="646">
        <f t="shared" si="1"/>
        <v>0</v>
      </c>
      <c r="D37" s="1012"/>
      <c r="E37" s="1014"/>
      <c r="F37" s="1014"/>
      <c r="G37" s="1014"/>
      <c r="H37" s="1014"/>
      <c r="I37" s="1014"/>
    </row>
    <row r="38" spans="1:9" ht="15" customHeight="1" x14ac:dyDescent="0.2">
      <c r="A38" s="1013"/>
      <c r="B38" s="1013"/>
      <c r="C38" s="646">
        <f t="shared" si="1"/>
        <v>0</v>
      </c>
      <c r="D38" s="1012"/>
      <c r="E38" s="1014"/>
      <c r="F38" s="1014"/>
      <c r="G38" s="1014"/>
      <c r="H38" s="1014"/>
      <c r="I38" s="1014"/>
    </row>
    <row r="39" spans="1:9" ht="15" customHeight="1" x14ac:dyDescent="0.2">
      <c r="A39" s="1013"/>
      <c r="B39" s="1013"/>
      <c r="C39" s="646">
        <f t="shared" si="1"/>
        <v>0</v>
      </c>
      <c r="D39" s="1012"/>
      <c r="E39" s="1014"/>
      <c r="F39" s="1014"/>
      <c r="G39" s="1014"/>
      <c r="H39" s="1014"/>
      <c r="I39" s="1014"/>
    </row>
    <row r="40" spans="1:9" ht="15" customHeight="1" x14ac:dyDescent="0.2">
      <c r="A40" s="1013"/>
      <c r="B40" s="1013"/>
      <c r="C40" s="646">
        <f t="shared" si="1"/>
        <v>0</v>
      </c>
      <c r="D40" s="1012"/>
      <c r="E40" s="1014"/>
      <c r="F40" s="1014"/>
      <c r="G40" s="1014"/>
      <c r="H40" s="1014"/>
      <c r="I40" s="1014"/>
    </row>
    <row r="41" spans="1:9" ht="15" customHeight="1" x14ac:dyDescent="0.2">
      <c r="A41" s="1013"/>
      <c r="B41" s="1013"/>
      <c r="C41" s="646">
        <f t="shared" si="1"/>
        <v>0</v>
      </c>
      <c r="D41" s="1012"/>
      <c r="E41" s="1014"/>
      <c r="F41" s="1014"/>
      <c r="G41" s="1014"/>
      <c r="H41" s="1014"/>
      <c r="I41" s="1014"/>
    </row>
    <row r="42" spans="1:9" ht="15" customHeight="1" x14ac:dyDescent="0.2">
      <c r="A42" s="1013"/>
      <c r="B42" s="1013"/>
      <c r="C42" s="646">
        <f t="shared" si="1"/>
        <v>0</v>
      </c>
      <c r="D42" s="1012"/>
      <c r="E42" s="1014"/>
      <c r="F42" s="1014"/>
      <c r="G42" s="1014"/>
      <c r="H42" s="1014"/>
      <c r="I42" s="1014"/>
    </row>
    <row r="43" spans="1:9" ht="15" customHeight="1" x14ac:dyDescent="0.2">
      <c r="A43" s="1013"/>
      <c r="B43" s="1013"/>
      <c r="C43" s="646">
        <f t="shared" si="1"/>
        <v>0</v>
      </c>
      <c r="D43" s="1012"/>
      <c r="E43" s="1014"/>
      <c r="F43" s="1014"/>
      <c r="G43" s="1014"/>
      <c r="H43" s="1014"/>
      <c r="I43" s="1014"/>
    </row>
    <row r="44" spans="1:9" ht="15" customHeight="1" x14ac:dyDescent="0.2">
      <c r="A44" s="680"/>
      <c r="B44" s="680"/>
      <c r="C44" s="646">
        <f t="shared" si="1"/>
        <v>0</v>
      </c>
      <c r="D44" s="644"/>
      <c r="E44" s="255"/>
      <c r="F44" s="255"/>
      <c r="G44" s="255"/>
      <c r="H44" s="255"/>
      <c r="I44" s="255"/>
    </row>
    <row r="45" spans="1:9" ht="15" customHeight="1" x14ac:dyDescent="0.2">
      <c r="A45" s="680"/>
      <c r="B45" s="680"/>
      <c r="C45" s="646">
        <f t="shared" si="1"/>
        <v>0</v>
      </c>
      <c r="D45" s="644"/>
      <c r="E45" s="255"/>
      <c r="F45" s="255"/>
      <c r="G45" s="255"/>
      <c r="H45" s="255"/>
      <c r="I45" s="255"/>
    </row>
    <row r="46" spans="1:9" ht="15" customHeight="1" x14ac:dyDescent="0.2">
      <c r="A46" s="680"/>
      <c r="B46" s="680"/>
      <c r="C46" s="646">
        <f t="shared" si="1"/>
        <v>0</v>
      </c>
      <c r="D46" s="644"/>
      <c r="E46" s="255"/>
      <c r="F46" s="255"/>
      <c r="G46" s="255"/>
      <c r="H46" s="255"/>
      <c r="I46" s="255"/>
    </row>
    <row r="47" spans="1:9" ht="15" customHeight="1" x14ac:dyDescent="0.2">
      <c r="A47" s="680"/>
      <c r="B47" s="680"/>
      <c r="C47" s="646">
        <f t="shared" si="1"/>
        <v>0</v>
      </c>
      <c r="D47" s="644"/>
      <c r="E47" s="255"/>
      <c r="F47" s="255"/>
      <c r="G47" s="255"/>
      <c r="H47" s="255"/>
      <c r="I47" s="255"/>
    </row>
    <row r="48" spans="1:9" ht="15" customHeight="1" x14ac:dyDescent="0.2">
      <c r="A48" s="680"/>
      <c r="B48" s="680"/>
      <c r="C48" s="646">
        <f t="shared" si="1"/>
        <v>0</v>
      </c>
      <c r="D48" s="644"/>
      <c r="E48" s="255"/>
      <c r="F48" s="255"/>
      <c r="G48" s="255"/>
      <c r="H48" s="255"/>
      <c r="I48" s="255"/>
    </row>
    <row r="49" spans="1:9" ht="15" customHeight="1" x14ac:dyDescent="0.2">
      <c r="A49" s="680"/>
      <c r="B49" s="680"/>
      <c r="C49" s="646">
        <f t="shared" si="1"/>
        <v>0</v>
      </c>
      <c r="D49" s="644"/>
      <c r="E49" s="255"/>
      <c r="F49" s="255"/>
      <c r="G49" s="255"/>
      <c r="H49" s="255"/>
      <c r="I49" s="255"/>
    </row>
    <row r="50" spans="1:9" ht="15" customHeight="1" x14ac:dyDescent="0.2">
      <c r="A50" s="680"/>
      <c r="B50" s="680"/>
      <c r="C50" s="646">
        <f t="shared" si="1"/>
        <v>0</v>
      </c>
      <c r="D50" s="644"/>
      <c r="E50" s="255"/>
      <c r="F50" s="255"/>
      <c r="G50" s="255"/>
      <c r="H50" s="255"/>
      <c r="I50" s="255"/>
    </row>
    <row r="51" spans="1:9" ht="15" customHeight="1" x14ac:dyDescent="0.2">
      <c r="A51" s="680"/>
      <c r="B51" s="680"/>
      <c r="C51" s="646">
        <f t="shared" si="1"/>
        <v>0</v>
      </c>
      <c r="D51" s="644"/>
      <c r="E51" s="255"/>
      <c r="F51" s="255"/>
      <c r="G51" s="255"/>
      <c r="H51" s="255"/>
      <c r="I51" s="255"/>
    </row>
    <row r="52" spans="1:9" ht="15" customHeight="1" x14ac:dyDescent="0.2">
      <c r="A52" s="680"/>
      <c r="B52" s="680"/>
      <c r="C52" s="646">
        <f t="shared" si="1"/>
        <v>0</v>
      </c>
      <c r="D52" s="644"/>
      <c r="E52" s="255"/>
      <c r="F52" s="255"/>
      <c r="G52" s="255"/>
      <c r="H52" s="255"/>
      <c r="I52" s="255"/>
    </row>
    <row r="53" spans="1:9" ht="15" customHeight="1" x14ac:dyDescent="0.2">
      <c r="A53" s="680"/>
      <c r="B53" s="680"/>
      <c r="C53" s="646">
        <f t="shared" si="1"/>
        <v>0</v>
      </c>
      <c r="D53" s="644"/>
      <c r="E53" s="255"/>
      <c r="F53" s="255"/>
      <c r="G53" s="255"/>
      <c r="H53" s="255"/>
      <c r="I53" s="255"/>
    </row>
    <row r="54" spans="1:9" ht="15" customHeight="1" x14ac:dyDescent="0.2">
      <c r="A54" s="680"/>
      <c r="B54" s="680"/>
      <c r="C54" s="646">
        <f t="shared" si="1"/>
        <v>0</v>
      </c>
      <c r="D54" s="644"/>
      <c r="E54" s="255"/>
      <c r="F54" s="255"/>
      <c r="G54" s="255"/>
      <c r="H54" s="255"/>
      <c r="I54" s="255"/>
    </row>
    <row r="55" spans="1:9" ht="15" customHeight="1" x14ac:dyDescent="0.2">
      <c r="A55" s="680"/>
      <c r="B55" s="680"/>
      <c r="C55" s="646">
        <f t="shared" si="1"/>
        <v>0</v>
      </c>
      <c r="D55" s="644"/>
      <c r="E55" s="255"/>
      <c r="F55" s="255"/>
      <c r="G55" s="255"/>
      <c r="H55" s="255"/>
      <c r="I55" s="255"/>
    </row>
    <row r="56" spans="1:9" ht="15" customHeight="1" x14ac:dyDescent="0.2">
      <c r="A56" s="680"/>
      <c r="B56" s="680"/>
      <c r="C56" s="646">
        <f t="shared" si="1"/>
        <v>0</v>
      </c>
      <c r="D56" s="644"/>
      <c r="E56" s="255"/>
      <c r="F56" s="255"/>
      <c r="G56" s="255"/>
      <c r="H56" s="255"/>
      <c r="I56" s="255"/>
    </row>
    <row r="57" spans="1:9" ht="15" customHeight="1" x14ac:dyDescent="0.2">
      <c r="A57" s="680"/>
      <c r="B57" s="680"/>
      <c r="C57" s="646">
        <f t="shared" si="1"/>
        <v>0</v>
      </c>
      <c r="D57" s="644"/>
      <c r="E57" s="255"/>
      <c r="F57" s="255"/>
      <c r="G57" s="255"/>
      <c r="H57" s="255"/>
      <c r="I57" s="255"/>
    </row>
    <row r="58" spans="1:9" ht="15" customHeight="1" x14ac:dyDescent="0.2">
      <c r="A58" s="680"/>
      <c r="B58" s="680"/>
      <c r="C58" s="646">
        <f t="shared" si="1"/>
        <v>0</v>
      </c>
      <c r="D58" s="644"/>
      <c r="E58" s="255"/>
      <c r="F58" s="255"/>
      <c r="G58" s="255"/>
      <c r="H58" s="255"/>
      <c r="I58" s="255"/>
    </row>
    <row r="59" spans="1:9" ht="15" customHeight="1" x14ac:dyDescent="0.2">
      <c r="A59" s="681"/>
      <c r="B59" s="681"/>
      <c r="C59" s="255"/>
      <c r="D59" s="255"/>
      <c r="E59" s="255"/>
      <c r="F59" s="255"/>
      <c r="G59" s="255"/>
      <c r="H59" s="255"/>
      <c r="I59" s="255"/>
    </row>
    <row r="60" spans="1:9" ht="15" customHeight="1" x14ac:dyDescent="0.25">
      <c r="A60" s="691"/>
      <c r="B60" s="691"/>
      <c r="C60" s="646">
        <f>SUM(C29:C58)</f>
        <v>0</v>
      </c>
      <c r="D60" s="255"/>
      <c r="E60" s="646">
        <f>ROUND(+$C$60*E61,4)</f>
        <v>0</v>
      </c>
      <c r="F60" s="646">
        <f>ROUND(+$C$60*F61,4)</f>
        <v>0</v>
      </c>
      <c r="G60" s="646">
        <f>ROUND(+$C$60*G61,4)</f>
        <v>0</v>
      </c>
      <c r="H60" s="646">
        <f>ROUND(+$C$60*H61,4)</f>
        <v>0</v>
      </c>
      <c r="I60" s="646">
        <f>ROUND(+$C$60*I61,4)</f>
        <v>0</v>
      </c>
    </row>
    <row r="61" spans="1:9" ht="15" customHeight="1" x14ac:dyDescent="0.2">
      <c r="A61" s="692" t="s">
        <v>1071</v>
      </c>
      <c r="B61" s="692"/>
      <c r="C61" s="945">
        <f t="shared" ref="C61" si="2">SUM(E61:I61)</f>
        <v>0</v>
      </c>
      <c r="D61" s="255"/>
      <c r="E61" s="945">
        <f>IF($C$60=0,0,('Sch C-3'!E32))</f>
        <v>0</v>
      </c>
      <c r="F61" s="945">
        <f>IF($C$60=0,0,('Sch C-3'!F32))</f>
        <v>0</v>
      </c>
      <c r="G61" s="945">
        <f>IF($C$60=0,0,('Sch C-3'!G32))</f>
        <v>0</v>
      </c>
      <c r="H61" s="945">
        <f>IF($C$60=0,0,('Sch C-3'!H32))</f>
        <v>0</v>
      </c>
      <c r="I61" s="945">
        <f>IF($C$60=0,0,('Sch C-3'!I32))</f>
        <v>0</v>
      </c>
    </row>
    <row r="62" spans="1:9" ht="15" customHeight="1" x14ac:dyDescent="0.2">
      <c r="A62" s="15" t="s">
        <v>1072</v>
      </c>
      <c r="B62" s="15"/>
      <c r="C62" s="693">
        <f>ROUND(SUM(E62:I62),0)</f>
        <v>0</v>
      </c>
      <c r="D62" s="255"/>
      <c r="E62" s="683">
        <f>ROUND(E60,0)</f>
        <v>0</v>
      </c>
      <c r="F62" s="683">
        <f t="shared" ref="F62:I62" si="3">ROUND(F60,0)</f>
        <v>0</v>
      </c>
      <c r="G62" s="683">
        <f t="shared" si="3"/>
        <v>0</v>
      </c>
      <c r="H62" s="683">
        <f t="shared" si="3"/>
        <v>0</v>
      </c>
      <c r="I62" s="683">
        <f t="shared" si="3"/>
        <v>0</v>
      </c>
    </row>
    <row r="63" spans="1:9" ht="20.25" thickBot="1" x14ac:dyDescent="0.4">
      <c r="A63" s="15" t="s">
        <v>1073</v>
      </c>
      <c r="B63" s="15"/>
      <c r="C63" s="694">
        <f>SUM(E63:I63)</f>
        <v>0</v>
      </c>
      <c r="D63" s="255"/>
      <c r="E63" s="685">
        <f>+E26+E62</f>
        <v>0</v>
      </c>
      <c r="F63" s="685">
        <f>+F26+F62</f>
        <v>0</v>
      </c>
      <c r="G63" s="685">
        <f>+G26+G62</f>
        <v>0</v>
      </c>
      <c r="H63" s="685">
        <f>+H26+H62</f>
        <v>0</v>
      </c>
      <c r="I63" s="685">
        <f>+I26+I62</f>
        <v>0</v>
      </c>
    </row>
    <row r="64" spans="1:9" ht="15" customHeight="1" thickTop="1" x14ac:dyDescent="0.25">
      <c r="A64" s="48" t="s">
        <v>1074</v>
      </c>
      <c r="B64" s="48"/>
      <c r="C64" s="686"/>
      <c r="D64" s="686"/>
      <c r="E64" s="686"/>
      <c r="F64" s="686"/>
      <c r="G64" s="686"/>
      <c r="H64" s="686"/>
      <c r="I64" s="686"/>
    </row>
    <row r="65" spans="1:9" ht="18" x14ac:dyDescent="0.25">
      <c r="A65" s="695"/>
      <c r="B65" s="154" t="s">
        <v>1075</v>
      </c>
      <c r="C65" s="610">
        <f>'Sch C-4'!C48</f>
        <v>0</v>
      </c>
      <c r="D65" s="155"/>
      <c r="E65" s="696"/>
      <c r="F65" s="696"/>
      <c r="G65" s="696"/>
      <c r="H65" s="696"/>
      <c r="I65" s="696"/>
    </row>
    <row r="66" spans="1:9" ht="18" x14ac:dyDescent="0.25">
      <c r="A66" s="695"/>
      <c r="B66" s="154" t="s">
        <v>469</v>
      </c>
      <c r="C66" s="155">
        <f>+C63-C65</f>
        <v>0</v>
      </c>
      <c r="D66" s="278" t="str">
        <f>IF(C66=0,"OK","S/B Zero unless D-1/D-2 Adjust and Reclass")</f>
        <v>OK</v>
      </c>
      <c r="E66" s="686"/>
      <c r="F66" s="686"/>
      <c r="G66" s="686"/>
      <c r="H66" s="686"/>
      <c r="I66" s="686"/>
    </row>
    <row r="67" spans="1:9" ht="18" x14ac:dyDescent="0.25">
      <c r="D67" s="178"/>
      <c r="E67" s="686"/>
      <c r="F67" s="686"/>
      <c r="G67" s="686"/>
      <c r="H67" s="686"/>
      <c r="I67" s="686"/>
    </row>
  </sheetData>
  <sheetProtection algorithmName="SHA-512" hashValue="7JK4OAG/7o4bV++ra/6FSQyDHrZvwCaTYL57PzEsWihbhLgplxk/Sb1UUv+mZKGkYQDx3dWTBBwBVwUcT4O8Sg==" saltValue="0W9WXihXoWyQfDL0bD9sag==" spinCount="100000" sheet="1" objects="1" scenarios="1"/>
  <printOptions horizontalCentered="1"/>
  <pageMargins left="0.5" right="0.5" top="1" bottom="0.75" header="0.5" footer="0.5"/>
  <pageSetup scale="55"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ECA5D-2263-4041-AF54-F9DDCC99B4B1}">
  <dimension ref="A1:Q206"/>
  <sheetViews>
    <sheetView zoomScaleNormal="100" workbookViewId="0">
      <selection activeCell="A3" sqref="A3"/>
    </sheetView>
  </sheetViews>
  <sheetFormatPr defaultColWidth="9" defaultRowHeight="15" x14ac:dyDescent="0.2"/>
  <cols>
    <col min="1" max="1" width="41.375" style="14" customWidth="1"/>
    <col min="2" max="9" width="12.5" style="14" customWidth="1"/>
    <col min="10" max="10" width="11.125" style="14" customWidth="1"/>
    <col min="11" max="11" width="9" style="14" customWidth="1"/>
    <col min="12" max="16384" width="9" style="14"/>
  </cols>
  <sheetData>
    <row r="1" spans="1:17" ht="15" customHeight="1" x14ac:dyDescent="0.25">
      <c r="A1" s="1" t="str">
        <f>CONCATENATE("Schedule ",Cklist!$A50," - ",Cklist!$B50)</f>
        <v>Schedule W - Square Footage</v>
      </c>
      <c r="B1" s="30"/>
      <c r="C1" s="179"/>
      <c r="D1" s="104"/>
      <c r="E1" s="66"/>
      <c r="F1" s="66"/>
      <c r="G1" s="66"/>
      <c r="H1" s="1129" t="s">
        <v>2</v>
      </c>
      <c r="I1" s="1130"/>
    </row>
    <row r="2" spans="1:17" ht="15" customHeight="1" x14ac:dyDescent="0.2">
      <c r="A2" s="4" t="str">
        <f>'Sch A'!$A$2</f>
        <v>SFN 137 (Rev. 04-24)</v>
      </c>
      <c r="B2" s="32"/>
      <c r="C2" s="180"/>
      <c r="D2" s="66"/>
      <c r="E2" s="876"/>
      <c r="F2" s="876"/>
      <c r="G2" s="876"/>
      <c r="H2" s="1131" t="s">
        <v>3</v>
      </c>
      <c r="I2" s="1186">
        <f>'Sch A'!$C$2</f>
        <v>45108</v>
      </c>
    </row>
    <row r="3" spans="1:17" ht="15" customHeight="1" x14ac:dyDescent="0.2">
      <c r="A3" s="1447">
        <f>'Sch A'!$A$5</f>
        <v>0</v>
      </c>
      <c r="B3" s="32"/>
      <c r="C3" s="104"/>
      <c r="D3" s="32"/>
      <c r="E3" s="1135"/>
      <c r="F3" s="1135"/>
      <c r="G3" s="1135"/>
      <c r="H3" s="1133" t="s">
        <v>4</v>
      </c>
      <c r="I3" s="1134">
        <f>'Sch A'!$C$3</f>
        <v>45473</v>
      </c>
    </row>
    <row r="4" spans="1:17" ht="15" customHeight="1" x14ac:dyDescent="0.2">
      <c r="A4" s="11"/>
      <c r="B4" s="11"/>
      <c r="C4" s="72"/>
      <c r="D4" s="11"/>
      <c r="E4" s="32"/>
      <c r="F4" s="298"/>
      <c r="G4" s="32"/>
      <c r="H4" s="298"/>
    </row>
    <row r="5" spans="1:17" ht="37.9" customHeight="1" x14ac:dyDescent="0.3">
      <c r="A5" s="679" t="s">
        <v>67</v>
      </c>
      <c r="B5" s="697" t="s">
        <v>1076</v>
      </c>
      <c r="C5" s="698"/>
      <c r="D5" s="699" t="s">
        <v>1077</v>
      </c>
      <c r="E5" s="700" t="s">
        <v>472</v>
      </c>
      <c r="F5" s="701" t="s">
        <v>473</v>
      </c>
      <c r="G5" s="702" t="s">
        <v>474</v>
      </c>
      <c r="H5" s="703" t="s">
        <v>475</v>
      </c>
      <c r="I5" s="704" t="s">
        <v>476</v>
      </c>
      <c r="J5" s="246" t="s">
        <v>744</v>
      </c>
      <c r="L5" s="907" t="s">
        <v>1078</v>
      </c>
      <c r="M5" s="705"/>
      <c r="N5" s="706"/>
      <c r="O5" s="904" t="s">
        <v>464</v>
      </c>
      <c r="P5" s="905" t="s">
        <v>1079</v>
      </c>
      <c r="Q5" s="906" t="s">
        <v>1080</v>
      </c>
    </row>
    <row r="6" spans="1:17" ht="15" customHeight="1" x14ac:dyDescent="0.2">
      <c r="A6" s="679" t="s">
        <v>7</v>
      </c>
      <c r="B6" s="707"/>
      <c r="C6" s="708"/>
      <c r="D6" s="709"/>
      <c r="E6" s="709"/>
      <c r="F6" s="709"/>
      <c r="G6" s="709"/>
      <c r="H6" s="709"/>
      <c r="I6" s="709"/>
      <c r="J6" s="709"/>
      <c r="L6" s="710" t="s">
        <v>1081</v>
      </c>
      <c r="M6" s="3"/>
      <c r="N6" s="11"/>
      <c r="O6" s="711">
        <f>Q6*P6</f>
        <v>0</v>
      </c>
      <c r="P6" s="712"/>
      <c r="Q6" s="713"/>
    </row>
    <row r="7" spans="1:17" ht="15" customHeight="1" x14ac:dyDescent="0.2">
      <c r="A7" s="679" t="s">
        <v>727</v>
      </c>
      <c r="B7" s="714" t="s">
        <v>472</v>
      </c>
      <c r="C7" s="715"/>
      <c r="D7" s="646">
        <f t="shared" ref="D7:D13" si="0">SUM(E7:I7)</f>
        <v>0</v>
      </c>
      <c r="E7" s="646">
        <f>E50</f>
        <v>0</v>
      </c>
      <c r="F7" s="646">
        <f>F50</f>
        <v>0</v>
      </c>
      <c r="G7" s="646">
        <f>G50</f>
        <v>0</v>
      </c>
      <c r="H7" s="646">
        <f>H50</f>
        <v>0</v>
      </c>
      <c r="I7" s="646">
        <f>I50</f>
        <v>0</v>
      </c>
      <c r="J7" s="1349">
        <v>3.1</v>
      </c>
      <c r="L7" s="710" t="s">
        <v>1082</v>
      </c>
      <c r="M7" s="3"/>
      <c r="N7" s="11"/>
      <c r="O7" s="711">
        <f t="shared" ref="O7:O11" si="1">Q7*P7</f>
        <v>0</v>
      </c>
      <c r="P7" s="716"/>
      <c r="Q7" s="717"/>
    </row>
    <row r="8" spans="1:17" ht="15" customHeight="1" x14ac:dyDescent="0.2">
      <c r="A8" s="679" t="s">
        <v>729</v>
      </c>
      <c r="B8" s="714" t="s">
        <v>473</v>
      </c>
      <c r="C8" s="715"/>
      <c r="D8" s="646">
        <f t="shared" si="0"/>
        <v>0</v>
      </c>
      <c r="E8" s="646">
        <f>E85</f>
        <v>0</v>
      </c>
      <c r="F8" s="646">
        <f t="shared" ref="F8:I8" si="2">F85</f>
        <v>0</v>
      </c>
      <c r="G8" s="646">
        <f t="shared" si="2"/>
        <v>0</v>
      </c>
      <c r="H8" s="646">
        <f t="shared" si="2"/>
        <v>0</v>
      </c>
      <c r="I8" s="646">
        <f t="shared" si="2"/>
        <v>0</v>
      </c>
      <c r="J8" s="1349">
        <v>3.2</v>
      </c>
      <c r="L8" s="710" t="s">
        <v>1083</v>
      </c>
      <c r="M8" s="3"/>
      <c r="N8" s="11"/>
      <c r="O8" s="711">
        <f t="shared" si="1"/>
        <v>0</v>
      </c>
      <c r="P8" s="716"/>
      <c r="Q8" s="717"/>
    </row>
    <row r="9" spans="1:17" ht="15" customHeight="1" x14ac:dyDescent="0.2">
      <c r="A9" s="679" t="s">
        <v>731</v>
      </c>
      <c r="B9" s="714" t="s">
        <v>474</v>
      </c>
      <c r="C9" s="715"/>
      <c r="D9" s="646">
        <f t="shared" si="0"/>
        <v>0</v>
      </c>
      <c r="E9" s="646">
        <f>E120</f>
        <v>0</v>
      </c>
      <c r="F9" s="646">
        <f t="shared" ref="F9:I9" si="3">F120</f>
        <v>0</v>
      </c>
      <c r="G9" s="646">
        <f t="shared" si="3"/>
        <v>0</v>
      </c>
      <c r="H9" s="646">
        <f t="shared" si="3"/>
        <v>0</v>
      </c>
      <c r="I9" s="646">
        <f t="shared" si="3"/>
        <v>0</v>
      </c>
      <c r="J9" s="1349">
        <v>3.3</v>
      </c>
      <c r="L9" s="710" t="s">
        <v>1084</v>
      </c>
      <c r="M9" s="3"/>
      <c r="N9" s="11"/>
      <c r="O9" s="711">
        <f t="shared" si="1"/>
        <v>0</v>
      </c>
      <c r="P9" s="716"/>
      <c r="Q9" s="717"/>
    </row>
    <row r="10" spans="1:17" ht="15" customHeight="1" x14ac:dyDescent="0.2">
      <c r="A10" s="679" t="s">
        <v>733</v>
      </c>
      <c r="B10" s="714" t="s">
        <v>475</v>
      </c>
      <c r="C10" s="715"/>
      <c r="D10" s="646">
        <f t="shared" si="0"/>
        <v>0</v>
      </c>
      <c r="E10" s="646">
        <f>E155</f>
        <v>0</v>
      </c>
      <c r="F10" s="646">
        <f t="shared" ref="F10:I10" si="4">F155</f>
        <v>0</v>
      </c>
      <c r="G10" s="646">
        <f t="shared" si="4"/>
        <v>0</v>
      </c>
      <c r="H10" s="646">
        <f t="shared" si="4"/>
        <v>0</v>
      </c>
      <c r="I10" s="646">
        <f t="shared" si="4"/>
        <v>0</v>
      </c>
      <c r="J10" s="1349">
        <v>3.4</v>
      </c>
      <c r="L10" s="710" t="s">
        <v>1085</v>
      </c>
      <c r="M10" s="3"/>
      <c r="N10" s="11"/>
      <c r="O10" s="711">
        <f t="shared" si="1"/>
        <v>0</v>
      </c>
      <c r="P10" s="716"/>
      <c r="Q10" s="717"/>
    </row>
    <row r="11" spans="1:17" ht="15" customHeight="1" x14ac:dyDescent="0.2">
      <c r="A11" s="679" t="s">
        <v>735</v>
      </c>
      <c r="B11" s="714" t="s">
        <v>476</v>
      </c>
      <c r="C11" s="715"/>
      <c r="D11" s="646">
        <f t="shared" si="0"/>
        <v>0</v>
      </c>
      <c r="E11" s="646">
        <f>E190</f>
        <v>0</v>
      </c>
      <c r="F11" s="646">
        <f t="shared" ref="F11:I11" si="5">F190</f>
        <v>0</v>
      </c>
      <c r="G11" s="646">
        <f t="shared" si="5"/>
        <v>0</v>
      </c>
      <c r="H11" s="646">
        <f t="shared" si="5"/>
        <v>0</v>
      </c>
      <c r="I11" s="646">
        <f t="shared" si="5"/>
        <v>0</v>
      </c>
      <c r="J11" s="1349">
        <v>3.5</v>
      </c>
      <c r="L11" s="710" t="s">
        <v>1493</v>
      </c>
      <c r="M11" s="900"/>
      <c r="N11" s="901"/>
      <c r="O11" s="711">
        <f t="shared" si="1"/>
        <v>0</v>
      </c>
      <c r="P11" s="716"/>
      <c r="Q11" s="717"/>
    </row>
    <row r="12" spans="1:17" ht="15" customHeight="1" x14ac:dyDescent="0.2">
      <c r="A12" s="679" t="s">
        <v>1087</v>
      </c>
      <c r="B12" s="720"/>
      <c r="C12" s="721"/>
      <c r="D12" s="646">
        <f t="shared" si="0"/>
        <v>0</v>
      </c>
      <c r="E12" s="646">
        <f t="shared" ref="E12:I12" si="6">SUM(E7:E11)</f>
        <v>0</v>
      </c>
      <c r="F12" s="646">
        <f t="shared" si="6"/>
        <v>0</v>
      </c>
      <c r="G12" s="646">
        <f t="shared" si="6"/>
        <v>0</v>
      </c>
      <c r="H12" s="646">
        <f t="shared" si="6"/>
        <v>0</v>
      </c>
      <c r="I12" s="646">
        <f t="shared" si="6"/>
        <v>0</v>
      </c>
      <c r="J12" s="1349">
        <v>3.6</v>
      </c>
      <c r="K12" s="199"/>
      <c r="L12" s="710" t="s">
        <v>1494</v>
      </c>
      <c r="M12" s="3"/>
      <c r="N12" s="11"/>
      <c r="O12" s="711">
        <f t="shared" ref="O12:O14" si="7">Q12*P12</f>
        <v>0</v>
      </c>
      <c r="P12" s="716"/>
      <c r="Q12" s="717"/>
    </row>
    <row r="13" spans="1:17" ht="15" customHeight="1" x14ac:dyDescent="0.2">
      <c r="A13" s="726" t="s">
        <v>1088</v>
      </c>
      <c r="C13" s="727"/>
      <c r="D13" s="646">
        <f t="shared" si="0"/>
        <v>0</v>
      </c>
      <c r="E13" s="646">
        <f>E52+E87+E122+E157+E192</f>
        <v>0</v>
      </c>
      <c r="F13" s="646">
        <f>F52+F87+F122+F157+F192</f>
        <v>0</v>
      </c>
      <c r="G13" s="646">
        <f>G52+G87+G122+G157+G192</f>
        <v>0</v>
      </c>
      <c r="H13" s="646">
        <f>H52+H87+H122+H157+H192</f>
        <v>0</v>
      </c>
      <c r="I13" s="646">
        <f>I52+I87+I122+I157+I192</f>
        <v>0</v>
      </c>
      <c r="J13" s="199"/>
      <c r="K13" s="178"/>
      <c r="L13" s="710" t="s">
        <v>1495</v>
      </c>
      <c r="M13" s="3"/>
      <c r="N13" s="11"/>
      <c r="O13" s="711">
        <f t="shared" si="7"/>
        <v>0</v>
      </c>
      <c r="P13" s="716"/>
      <c r="Q13" s="717"/>
    </row>
    <row r="14" spans="1:17" ht="15" customHeight="1" x14ac:dyDescent="0.2">
      <c r="A14" s="679" t="s">
        <v>1090</v>
      </c>
      <c r="B14" s="720"/>
      <c r="C14" s="721"/>
      <c r="D14" s="646">
        <f>D12+D13</f>
        <v>0</v>
      </c>
      <c r="E14" s="646">
        <f t="shared" ref="E14:I14" si="8">E12+E13</f>
        <v>0</v>
      </c>
      <c r="F14" s="646">
        <f t="shared" si="8"/>
        <v>0</v>
      </c>
      <c r="G14" s="646">
        <f t="shared" si="8"/>
        <v>0</v>
      </c>
      <c r="H14" s="646">
        <f t="shared" si="8"/>
        <v>0</v>
      </c>
      <c r="I14" s="646">
        <f t="shared" si="8"/>
        <v>0</v>
      </c>
      <c r="J14" s="155"/>
      <c r="K14" s="155"/>
      <c r="L14" s="718" t="s">
        <v>1086</v>
      </c>
      <c r="M14" s="719"/>
      <c r="N14" s="308"/>
      <c r="O14" s="711">
        <f t="shared" si="7"/>
        <v>0</v>
      </c>
      <c r="P14" s="716"/>
      <c r="Q14" s="717"/>
    </row>
    <row r="15" spans="1:17" ht="15" customHeight="1" x14ac:dyDescent="0.2">
      <c r="A15" s="679" t="s">
        <v>1091</v>
      </c>
      <c r="B15" s="720"/>
      <c r="C15" s="721"/>
      <c r="D15" s="942">
        <f>IFERROR(SUM(E15:I15),0)</f>
        <v>0</v>
      </c>
      <c r="E15" s="942">
        <f>IFERROR(E12/$D12,0)</f>
        <v>0</v>
      </c>
      <c r="F15" s="942">
        <f>IFERROR(F12/$D12,0)</f>
        <v>0</v>
      </c>
      <c r="G15" s="942">
        <f>IFERROR(G12/$D12,0)</f>
        <v>0</v>
      </c>
      <c r="H15" s="942">
        <f>IFERROR(H12/$D12,0)</f>
        <v>0</v>
      </c>
      <c r="I15" s="942">
        <f>IFERROR(I12/$D12,0)</f>
        <v>0</v>
      </c>
      <c r="J15" s="155"/>
      <c r="K15" s="155"/>
      <c r="L15" s="681"/>
      <c r="M15" s="722"/>
      <c r="N15" s="722"/>
      <c r="O15" s="723"/>
      <c r="P15" s="724"/>
      <c r="Q15" s="725"/>
    </row>
    <row r="16" spans="1:17" ht="15" customHeight="1" x14ac:dyDescent="0.25">
      <c r="A16" s="11"/>
      <c r="B16" s="732"/>
      <c r="C16" s="733" t="s">
        <v>1092</v>
      </c>
      <c r="D16" s="734"/>
      <c r="E16" s="682">
        <f>'Sch A-1'!$B$7</f>
        <v>0</v>
      </c>
      <c r="J16" s="155"/>
      <c r="K16" s="155"/>
      <c r="L16" s="930" t="s">
        <v>1089</v>
      </c>
      <c r="M16" s="728"/>
      <c r="N16" s="728"/>
      <c r="O16" s="729">
        <f>SUM(O6:O14)</f>
        <v>0</v>
      </c>
      <c r="P16" s="730"/>
      <c r="Q16" s="731">
        <f>SUM(Q6:Q14)</f>
        <v>0</v>
      </c>
    </row>
    <row r="17" spans="1:17" ht="15" customHeight="1" x14ac:dyDescent="0.2">
      <c r="A17" s="11"/>
      <c r="B17" s="732"/>
      <c r="C17" s="679" t="s">
        <v>1093</v>
      </c>
      <c r="D17" s="721"/>
      <c r="E17" s="646">
        <f>IFERROR(E14/E16,0)</f>
        <v>0</v>
      </c>
      <c r="J17" s="155"/>
      <c r="K17" s="155"/>
    </row>
    <row r="18" spans="1:17" ht="15" customHeight="1" x14ac:dyDescent="0.2">
      <c r="A18" s="732"/>
      <c r="B18" s="732"/>
      <c r="C18" s="11"/>
      <c r="E18" s="735"/>
    </row>
    <row r="19" spans="1:17" ht="15" customHeight="1" x14ac:dyDescent="0.25">
      <c r="B19" s="30"/>
      <c r="C19" s="30"/>
      <c r="D19" s="30"/>
      <c r="E19" s="30"/>
      <c r="F19" s="30"/>
      <c r="G19" s="30"/>
      <c r="H19" s="30"/>
      <c r="I19" s="30"/>
      <c r="J19" s="30"/>
    </row>
    <row r="20" spans="1:17" ht="15" customHeight="1" x14ac:dyDescent="0.25">
      <c r="A20" s="736" t="s">
        <v>67</v>
      </c>
      <c r="B20" s="737"/>
      <c r="C20" s="738"/>
      <c r="D20" s="738"/>
      <c r="E20" s="738"/>
      <c r="F20" s="738"/>
      <c r="G20" s="738"/>
      <c r="H20" s="738"/>
      <c r="I20" s="739"/>
      <c r="J20" s="740"/>
      <c r="K20" s="741"/>
      <c r="L20" s="738"/>
      <c r="M20" s="738"/>
      <c r="N20" s="721" t="s">
        <v>1094</v>
      </c>
      <c r="O20" s="738"/>
      <c r="P20" s="738"/>
      <c r="Q20" s="739"/>
    </row>
    <row r="21" spans="1:17" ht="38.25" x14ac:dyDescent="0.2">
      <c r="A21" s="742" t="s">
        <v>1095</v>
      </c>
      <c r="B21" s="743" t="s">
        <v>725</v>
      </c>
      <c r="C21" s="743" t="s">
        <v>1096</v>
      </c>
      <c r="D21" s="743" t="s">
        <v>1097</v>
      </c>
      <c r="E21" s="744" t="s">
        <v>472</v>
      </c>
      <c r="F21" s="640" t="s">
        <v>473</v>
      </c>
      <c r="G21" s="745" t="s">
        <v>474</v>
      </c>
      <c r="H21" s="746" t="s">
        <v>475</v>
      </c>
      <c r="I21" s="747" t="s">
        <v>476</v>
      </c>
      <c r="K21" s="743" t="s">
        <v>725</v>
      </c>
      <c r="L21" s="744" t="s">
        <v>472</v>
      </c>
      <c r="M21" s="640" t="s">
        <v>473</v>
      </c>
      <c r="N21" s="745" t="s">
        <v>474</v>
      </c>
      <c r="O21" s="746" t="s">
        <v>475</v>
      </c>
      <c r="P21" s="747" t="s">
        <v>476</v>
      </c>
      <c r="Q21" s="747" t="s">
        <v>471</v>
      </c>
    </row>
    <row r="22" spans="1:17" ht="15" customHeight="1" x14ac:dyDescent="0.2">
      <c r="A22" s="748" t="s">
        <v>472</v>
      </c>
      <c r="B22" s="749" t="s">
        <v>727</v>
      </c>
      <c r="C22" s="750"/>
      <c r="D22" s="750"/>
      <c r="E22" s="750"/>
      <c r="F22" s="750"/>
      <c r="G22" s="750"/>
      <c r="H22" s="750"/>
      <c r="I22" s="708"/>
      <c r="K22" s="707"/>
      <c r="L22" s="750"/>
      <c r="M22" s="750"/>
      <c r="N22" s="750"/>
      <c r="O22" s="750"/>
      <c r="P22" s="750"/>
      <c r="Q22" s="708"/>
    </row>
    <row r="23" spans="1:17" ht="15" customHeight="1" x14ac:dyDescent="0.2">
      <c r="A23" s="679" t="s">
        <v>1098</v>
      </c>
      <c r="B23" s="1347"/>
      <c r="C23" s="643"/>
      <c r="D23" s="381">
        <f t="shared" ref="D23:D40" si="9">SUM(E23:I23)</f>
        <v>0</v>
      </c>
      <c r="E23" s="751">
        <f t="shared" ref="E23:I40" si="10">$C23*L23</f>
        <v>0</v>
      </c>
      <c r="F23" s="751">
        <f t="shared" si="10"/>
        <v>0</v>
      </c>
      <c r="G23" s="751">
        <f t="shared" si="10"/>
        <v>0</v>
      </c>
      <c r="H23" s="751">
        <f t="shared" si="10"/>
        <v>0</v>
      </c>
      <c r="I23" s="751">
        <f t="shared" si="10"/>
        <v>0</v>
      </c>
      <c r="K23" s="1348">
        <f t="shared" ref="K23" si="11">B23</f>
        <v>0</v>
      </c>
      <c r="L23" s="943">
        <f>IFERROR(VLOOKUP($B23,'Sch C-3'!$C$8:$I$128,3,0),0)</f>
        <v>0</v>
      </c>
      <c r="M23" s="943">
        <f>IFERROR(VLOOKUP($B23,'Sch C-3'!$C$8:$I$128,4,0),0)</f>
        <v>0</v>
      </c>
      <c r="N23" s="943">
        <f>IFERROR(VLOOKUP($B23,'Sch C-3'!$C$8:$I$128,5,0),0)</f>
        <v>0</v>
      </c>
      <c r="O23" s="943">
        <f>IFERROR(VLOOKUP($B23,'Sch C-3'!$C$8:$I$128,6,0),0)</f>
        <v>0</v>
      </c>
      <c r="P23" s="943">
        <f>IFERROR(VLOOKUP($B23,'Sch C-3'!$C$8:$I$128,7,0),0)</f>
        <v>0</v>
      </c>
      <c r="Q23" s="943">
        <f>SUM(L23:P23)</f>
        <v>0</v>
      </c>
    </row>
    <row r="24" spans="1:17" ht="15" customHeight="1" x14ac:dyDescent="0.2">
      <c r="A24" s="679" t="s">
        <v>1099</v>
      </c>
      <c r="B24" s="1347"/>
      <c r="C24" s="644"/>
      <c r="D24" s="646">
        <f t="shared" si="9"/>
        <v>0</v>
      </c>
      <c r="E24" s="751">
        <f t="shared" si="10"/>
        <v>0</v>
      </c>
      <c r="F24" s="751">
        <f t="shared" si="10"/>
        <v>0</v>
      </c>
      <c r="G24" s="751">
        <f t="shared" si="10"/>
        <v>0</v>
      </c>
      <c r="H24" s="751">
        <f t="shared" si="10"/>
        <v>0</v>
      </c>
      <c r="I24" s="751">
        <f t="shared" si="10"/>
        <v>0</v>
      </c>
      <c r="K24" s="1348">
        <f t="shared" ref="K24:K40" si="12">B24</f>
        <v>0</v>
      </c>
      <c r="L24" s="943">
        <f>IFERROR(VLOOKUP($B24,'Sch C-3'!$C$8:$I$128,3,0),0)</f>
        <v>0</v>
      </c>
      <c r="M24" s="943">
        <f>IFERROR(VLOOKUP($B24,'Sch C-3'!$C$8:$I$128,4,0),0)</f>
        <v>0</v>
      </c>
      <c r="N24" s="943">
        <f>IFERROR(VLOOKUP($B24,'Sch C-3'!$C$8:$I$128,5,0),0)</f>
        <v>0</v>
      </c>
      <c r="O24" s="943">
        <f>IFERROR(VLOOKUP($B24,'Sch C-3'!$C$8:$I$128,6,0),0)</f>
        <v>0</v>
      </c>
      <c r="P24" s="943">
        <f>IFERROR(VLOOKUP($B24,'Sch C-3'!$C$8:$I$128,7,0),0)</f>
        <v>0</v>
      </c>
      <c r="Q24" s="943">
        <f t="shared" ref="Q24:Q40" si="13">SUM(L24:P24)</f>
        <v>0</v>
      </c>
    </row>
    <row r="25" spans="1:17" ht="15" customHeight="1" x14ac:dyDescent="0.2">
      <c r="A25" s="679" t="s">
        <v>694</v>
      </c>
      <c r="B25" s="1347"/>
      <c r="C25" s="644"/>
      <c r="D25" s="646">
        <f t="shared" si="9"/>
        <v>0</v>
      </c>
      <c r="E25" s="751">
        <f t="shared" si="10"/>
        <v>0</v>
      </c>
      <c r="F25" s="751">
        <f t="shared" si="10"/>
        <v>0</v>
      </c>
      <c r="G25" s="751">
        <f t="shared" si="10"/>
        <v>0</v>
      </c>
      <c r="H25" s="751">
        <f t="shared" si="10"/>
        <v>0</v>
      </c>
      <c r="I25" s="751">
        <f t="shared" si="10"/>
        <v>0</v>
      </c>
      <c r="K25" s="1348">
        <f t="shared" si="12"/>
        <v>0</v>
      </c>
      <c r="L25" s="943">
        <f>IFERROR(VLOOKUP($B25,'Sch C-3'!$C$8:$I$128,3,0),0)</f>
        <v>0</v>
      </c>
      <c r="M25" s="943">
        <f>IFERROR(VLOOKUP($B25,'Sch C-3'!$C$8:$I$128,4,0),0)</f>
        <v>0</v>
      </c>
      <c r="N25" s="943">
        <f>IFERROR(VLOOKUP($B25,'Sch C-3'!$C$8:$I$128,5,0),0)</f>
        <v>0</v>
      </c>
      <c r="O25" s="943">
        <f>IFERROR(VLOOKUP($B25,'Sch C-3'!$C$8:$I$128,6,0),0)</f>
        <v>0</v>
      </c>
      <c r="P25" s="943">
        <f>IFERROR(VLOOKUP($B25,'Sch C-3'!$C$8:$I$128,7,0),0)</f>
        <v>0</v>
      </c>
      <c r="Q25" s="943">
        <f t="shared" si="13"/>
        <v>0</v>
      </c>
    </row>
    <row r="26" spans="1:17" ht="15" customHeight="1" x14ac:dyDescent="0.2">
      <c r="A26" s="679" t="s">
        <v>685</v>
      </c>
      <c r="B26" s="1347"/>
      <c r="C26" s="644"/>
      <c r="D26" s="646">
        <f t="shared" si="9"/>
        <v>0</v>
      </c>
      <c r="E26" s="751">
        <f t="shared" si="10"/>
        <v>0</v>
      </c>
      <c r="F26" s="751">
        <f t="shared" si="10"/>
        <v>0</v>
      </c>
      <c r="G26" s="751">
        <f t="shared" si="10"/>
        <v>0</v>
      </c>
      <c r="H26" s="751">
        <f t="shared" si="10"/>
        <v>0</v>
      </c>
      <c r="I26" s="751">
        <f t="shared" si="10"/>
        <v>0</v>
      </c>
      <c r="K26" s="1348">
        <f t="shared" si="12"/>
        <v>0</v>
      </c>
      <c r="L26" s="943">
        <f>IFERROR(VLOOKUP($B26,'Sch C-3'!$C$8:$I$128,3,0),0)</f>
        <v>0</v>
      </c>
      <c r="M26" s="943">
        <f>IFERROR(VLOOKUP($B26,'Sch C-3'!$C$8:$I$128,4,0),0)</f>
        <v>0</v>
      </c>
      <c r="N26" s="943">
        <f>IFERROR(VLOOKUP($B26,'Sch C-3'!$C$8:$I$128,5,0),0)</f>
        <v>0</v>
      </c>
      <c r="O26" s="943">
        <f>IFERROR(VLOOKUP($B26,'Sch C-3'!$C$8:$I$128,6,0),0)</f>
        <v>0</v>
      </c>
      <c r="P26" s="943">
        <f>IFERROR(VLOOKUP($B26,'Sch C-3'!$C$8:$I$128,7,0),0)</f>
        <v>0</v>
      </c>
      <c r="Q26" s="943">
        <f t="shared" si="13"/>
        <v>0</v>
      </c>
    </row>
    <row r="27" spans="1:17" ht="15" customHeight="1" x14ac:dyDescent="0.2">
      <c r="A27" s="679" t="s">
        <v>684</v>
      </c>
      <c r="B27" s="1347"/>
      <c r="C27" s="644"/>
      <c r="D27" s="646">
        <f t="shared" si="9"/>
        <v>0</v>
      </c>
      <c r="E27" s="751">
        <f t="shared" si="10"/>
        <v>0</v>
      </c>
      <c r="F27" s="751">
        <f t="shared" si="10"/>
        <v>0</v>
      </c>
      <c r="G27" s="751">
        <f t="shared" si="10"/>
        <v>0</v>
      </c>
      <c r="H27" s="751">
        <f t="shared" si="10"/>
        <v>0</v>
      </c>
      <c r="I27" s="751">
        <f t="shared" si="10"/>
        <v>0</v>
      </c>
      <c r="K27" s="1348">
        <f t="shared" si="12"/>
        <v>0</v>
      </c>
      <c r="L27" s="943">
        <f>IFERROR(VLOOKUP($B27,'Sch C-3'!$C$8:$I$128,3,0),0)</f>
        <v>0</v>
      </c>
      <c r="M27" s="943">
        <f>IFERROR(VLOOKUP($B27,'Sch C-3'!$C$8:$I$128,4,0),0)</f>
        <v>0</v>
      </c>
      <c r="N27" s="943">
        <f>IFERROR(VLOOKUP($B27,'Sch C-3'!$C$8:$I$128,5,0),0)</f>
        <v>0</v>
      </c>
      <c r="O27" s="943">
        <f>IFERROR(VLOOKUP($B27,'Sch C-3'!$C$8:$I$128,6,0),0)</f>
        <v>0</v>
      </c>
      <c r="P27" s="943">
        <f>IFERROR(VLOOKUP($B27,'Sch C-3'!$C$8:$I$128,7,0),0)</f>
        <v>0</v>
      </c>
      <c r="Q27" s="943">
        <f t="shared" si="13"/>
        <v>0</v>
      </c>
    </row>
    <row r="28" spans="1:17" ht="15" customHeight="1" x14ac:dyDescent="0.2">
      <c r="A28" s="679" t="s">
        <v>1100</v>
      </c>
      <c r="B28" s="1347"/>
      <c r="C28" s="644"/>
      <c r="D28" s="646">
        <f t="shared" si="9"/>
        <v>0</v>
      </c>
      <c r="E28" s="751">
        <f t="shared" si="10"/>
        <v>0</v>
      </c>
      <c r="F28" s="751">
        <f t="shared" si="10"/>
        <v>0</v>
      </c>
      <c r="G28" s="751">
        <f t="shared" si="10"/>
        <v>0</v>
      </c>
      <c r="H28" s="751">
        <f t="shared" si="10"/>
        <v>0</v>
      </c>
      <c r="I28" s="751">
        <f t="shared" si="10"/>
        <v>0</v>
      </c>
      <c r="K28" s="1348">
        <f t="shared" si="12"/>
        <v>0</v>
      </c>
      <c r="L28" s="943">
        <f>IFERROR(VLOOKUP($B28,'Sch C-3'!$C$8:$I$128,3,0),0)</f>
        <v>0</v>
      </c>
      <c r="M28" s="943">
        <f>IFERROR(VLOOKUP($B28,'Sch C-3'!$C$8:$I$128,4,0),0)</f>
        <v>0</v>
      </c>
      <c r="N28" s="943">
        <f>IFERROR(VLOOKUP($B28,'Sch C-3'!$C$8:$I$128,5,0),0)</f>
        <v>0</v>
      </c>
      <c r="O28" s="943">
        <f>IFERROR(VLOOKUP($B28,'Sch C-3'!$C$8:$I$128,6,0),0)</f>
        <v>0</v>
      </c>
      <c r="P28" s="943">
        <f>IFERROR(VLOOKUP($B28,'Sch C-3'!$C$8:$I$128,7,0),0)</f>
        <v>0</v>
      </c>
      <c r="Q28" s="943">
        <f t="shared" si="13"/>
        <v>0</v>
      </c>
    </row>
    <row r="29" spans="1:17" ht="15" customHeight="1" x14ac:dyDescent="0.2">
      <c r="A29" s="679" t="s">
        <v>690</v>
      </c>
      <c r="B29" s="1347"/>
      <c r="C29" s="644"/>
      <c r="D29" s="646">
        <f t="shared" si="9"/>
        <v>0</v>
      </c>
      <c r="E29" s="751">
        <f t="shared" si="10"/>
        <v>0</v>
      </c>
      <c r="F29" s="751">
        <f t="shared" si="10"/>
        <v>0</v>
      </c>
      <c r="G29" s="751">
        <f t="shared" si="10"/>
        <v>0</v>
      </c>
      <c r="H29" s="751">
        <f t="shared" si="10"/>
        <v>0</v>
      </c>
      <c r="I29" s="751">
        <f t="shared" si="10"/>
        <v>0</v>
      </c>
      <c r="K29" s="1348">
        <f t="shared" si="12"/>
        <v>0</v>
      </c>
      <c r="L29" s="943">
        <f>IFERROR(VLOOKUP($B29,'Sch C-3'!$C$8:$I$128,3,0),0)</f>
        <v>0</v>
      </c>
      <c r="M29" s="943">
        <f>IFERROR(VLOOKUP($B29,'Sch C-3'!$C$8:$I$128,4,0),0)</f>
        <v>0</v>
      </c>
      <c r="N29" s="943">
        <f>IFERROR(VLOOKUP($B29,'Sch C-3'!$C$8:$I$128,5,0),0)</f>
        <v>0</v>
      </c>
      <c r="O29" s="943">
        <f>IFERROR(VLOOKUP($B29,'Sch C-3'!$C$8:$I$128,6,0),0)</f>
        <v>0</v>
      </c>
      <c r="P29" s="943">
        <f>IFERROR(VLOOKUP($B29,'Sch C-3'!$C$8:$I$128,7,0),0)</f>
        <v>0</v>
      </c>
      <c r="Q29" s="943">
        <f t="shared" si="13"/>
        <v>0</v>
      </c>
    </row>
    <row r="30" spans="1:17" ht="15" customHeight="1" x14ac:dyDescent="0.2">
      <c r="A30" s="679" t="s">
        <v>1101</v>
      </c>
      <c r="B30" s="1347"/>
      <c r="C30" s="644"/>
      <c r="D30" s="646">
        <f t="shared" si="9"/>
        <v>0</v>
      </c>
      <c r="E30" s="751">
        <f t="shared" si="10"/>
        <v>0</v>
      </c>
      <c r="F30" s="751">
        <f t="shared" si="10"/>
        <v>0</v>
      </c>
      <c r="G30" s="751">
        <f t="shared" si="10"/>
        <v>0</v>
      </c>
      <c r="H30" s="751">
        <f t="shared" si="10"/>
        <v>0</v>
      </c>
      <c r="I30" s="751">
        <f t="shared" si="10"/>
        <v>0</v>
      </c>
      <c r="K30" s="1348">
        <f t="shared" si="12"/>
        <v>0</v>
      </c>
      <c r="L30" s="943">
        <f>IFERROR(VLOOKUP($B30,'Sch C-3'!$C$8:$I$128,3,0),0)</f>
        <v>0</v>
      </c>
      <c r="M30" s="943">
        <f>IFERROR(VLOOKUP($B30,'Sch C-3'!$C$8:$I$128,4,0),0)</f>
        <v>0</v>
      </c>
      <c r="N30" s="943">
        <f>IFERROR(VLOOKUP($B30,'Sch C-3'!$C$8:$I$128,5,0),0)</f>
        <v>0</v>
      </c>
      <c r="O30" s="943">
        <f>IFERROR(VLOOKUP($B30,'Sch C-3'!$C$8:$I$128,6,0),0)</f>
        <v>0</v>
      </c>
      <c r="P30" s="943">
        <f>IFERROR(VLOOKUP($B30,'Sch C-3'!$C$8:$I$128,7,0),0)</f>
        <v>0</v>
      </c>
      <c r="Q30" s="943">
        <f t="shared" si="13"/>
        <v>0</v>
      </c>
    </row>
    <row r="31" spans="1:17" ht="15" customHeight="1" x14ac:dyDescent="0.2">
      <c r="A31" s="679" t="s">
        <v>687</v>
      </c>
      <c r="B31" s="1347"/>
      <c r="C31" s="644"/>
      <c r="D31" s="646">
        <f t="shared" si="9"/>
        <v>0</v>
      </c>
      <c r="E31" s="751">
        <f t="shared" si="10"/>
        <v>0</v>
      </c>
      <c r="F31" s="751">
        <f t="shared" si="10"/>
        <v>0</v>
      </c>
      <c r="G31" s="751">
        <f t="shared" si="10"/>
        <v>0</v>
      </c>
      <c r="H31" s="751">
        <f t="shared" si="10"/>
        <v>0</v>
      </c>
      <c r="I31" s="751">
        <f t="shared" si="10"/>
        <v>0</v>
      </c>
      <c r="K31" s="1348">
        <f t="shared" si="12"/>
        <v>0</v>
      </c>
      <c r="L31" s="943">
        <f>IFERROR(VLOOKUP($B31,'Sch C-3'!$C$8:$I$128,3,0),0)</f>
        <v>0</v>
      </c>
      <c r="M31" s="943">
        <f>IFERROR(VLOOKUP($B31,'Sch C-3'!$C$8:$I$128,4,0),0)</f>
        <v>0</v>
      </c>
      <c r="N31" s="943">
        <f>IFERROR(VLOOKUP($B31,'Sch C-3'!$C$8:$I$128,5,0),0)</f>
        <v>0</v>
      </c>
      <c r="O31" s="943">
        <f>IFERROR(VLOOKUP($B31,'Sch C-3'!$C$8:$I$128,6,0),0)</f>
        <v>0</v>
      </c>
      <c r="P31" s="943">
        <f>IFERROR(VLOOKUP($B31,'Sch C-3'!$C$8:$I$128,7,0),0)</f>
        <v>0</v>
      </c>
      <c r="Q31" s="943">
        <f t="shared" si="13"/>
        <v>0</v>
      </c>
    </row>
    <row r="32" spans="1:17" ht="15" customHeight="1" x14ac:dyDescent="0.2">
      <c r="A32" s="679" t="s">
        <v>683</v>
      </c>
      <c r="B32" s="1347"/>
      <c r="C32" s="644"/>
      <c r="D32" s="646">
        <f t="shared" si="9"/>
        <v>0</v>
      </c>
      <c r="E32" s="751">
        <f t="shared" si="10"/>
        <v>0</v>
      </c>
      <c r="F32" s="751">
        <f t="shared" si="10"/>
        <v>0</v>
      </c>
      <c r="G32" s="751">
        <f t="shared" si="10"/>
        <v>0</v>
      </c>
      <c r="H32" s="751">
        <f t="shared" si="10"/>
        <v>0</v>
      </c>
      <c r="I32" s="751">
        <f t="shared" si="10"/>
        <v>0</v>
      </c>
      <c r="K32" s="1348">
        <f t="shared" si="12"/>
        <v>0</v>
      </c>
      <c r="L32" s="943">
        <f>IFERROR(VLOOKUP($B32,'Sch C-3'!$C$8:$I$128,3,0),0)</f>
        <v>0</v>
      </c>
      <c r="M32" s="943">
        <f>IFERROR(VLOOKUP($B32,'Sch C-3'!$C$8:$I$128,4,0),0)</f>
        <v>0</v>
      </c>
      <c r="N32" s="943">
        <f>IFERROR(VLOOKUP($B32,'Sch C-3'!$C$8:$I$128,5,0),0)</f>
        <v>0</v>
      </c>
      <c r="O32" s="943">
        <f>IFERROR(VLOOKUP($B32,'Sch C-3'!$C$8:$I$128,6,0),0)</f>
        <v>0</v>
      </c>
      <c r="P32" s="943">
        <f>IFERROR(VLOOKUP($B32,'Sch C-3'!$C$8:$I$128,7,0),0)</f>
        <v>0</v>
      </c>
      <c r="Q32" s="943">
        <f t="shared" si="13"/>
        <v>0</v>
      </c>
    </row>
    <row r="33" spans="1:17" ht="15" customHeight="1" x14ac:dyDescent="0.2">
      <c r="A33" s="34" t="s">
        <v>1102</v>
      </c>
      <c r="B33" s="1347"/>
      <c r="C33" s="644"/>
      <c r="D33" s="646">
        <f t="shared" si="9"/>
        <v>0</v>
      </c>
      <c r="E33" s="751">
        <f t="shared" si="10"/>
        <v>0</v>
      </c>
      <c r="F33" s="751">
        <f t="shared" si="10"/>
        <v>0</v>
      </c>
      <c r="G33" s="751">
        <f t="shared" si="10"/>
        <v>0</v>
      </c>
      <c r="H33" s="751">
        <f t="shared" si="10"/>
        <v>0</v>
      </c>
      <c r="I33" s="751">
        <f t="shared" si="10"/>
        <v>0</v>
      </c>
      <c r="K33" s="1348">
        <f t="shared" si="12"/>
        <v>0</v>
      </c>
      <c r="L33" s="943">
        <f>IFERROR(VLOOKUP($B33,'Sch C-3'!$C$8:$I$128,3,0),0)</f>
        <v>0</v>
      </c>
      <c r="M33" s="943">
        <f>IFERROR(VLOOKUP($B33,'Sch C-3'!$C$8:$I$128,4,0),0)</f>
        <v>0</v>
      </c>
      <c r="N33" s="943">
        <f>IFERROR(VLOOKUP($B33,'Sch C-3'!$C$8:$I$128,5,0),0)</f>
        <v>0</v>
      </c>
      <c r="O33" s="943">
        <f>IFERROR(VLOOKUP($B33,'Sch C-3'!$C$8:$I$128,6,0),0)</f>
        <v>0</v>
      </c>
      <c r="P33" s="943">
        <f>IFERROR(VLOOKUP($B33,'Sch C-3'!$C$8:$I$128,7,0),0)</f>
        <v>0</v>
      </c>
      <c r="Q33" s="943">
        <f t="shared" si="13"/>
        <v>0</v>
      </c>
    </row>
    <row r="34" spans="1:17" ht="15" customHeight="1" x14ac:dyDescent="0.2">
      <c r="A34" s="679" t="s">
        <v>1103</v>
      </c>
      <c r="B34" s="1347"/>
      <c r="C34" s="644"/>
      <c r="D34" s="646">
        <f t="shared" si="9"/>
        <v>0</v>
      </c>
      <c r="E34" s="751">
        <f t="shared" si="10"/>
        <v>0</v>
      </c>
      <c r="F34" s="751">
        <f t="shared" si="10"/>
        <v>0</v>
      </c>
      <c r="G34" s="751">
        <f t="shared" si="10"/>
        <v>0</v>
      </c>
      <c r="H34" s="751">
        <f t="shared" si="10"/>
        <v>0</v>
      </c>
      <c r="I34" s="751">
        <f t="shared" si="10"/>
        <v>0</v>
      </c>
      <c r="K34" s="1348">
        <f t="shared" si="12"/>
        <v>0</v>
      </c>
      <c r="L34" s="943">
        <f>IFERROR(VLOOKUP($B34,'Sch C-3'!$C$8:$I$128,3,0),0)</f>
        <v>0</v>
      </c>
      <c r="M34" s="943">
        <f>IFERROR(VLOOKUP($B34,'Sch C-3'!$C$8:$I$128,4,0),0)</f>
        <v>0</v>
      </c>
      <c r="N34" s="943">
        <f>IFERROR(VLOOKUP($B34,'Sch C-3'!$C$8:$I$128,5,0),0)</f>
        <v>0</v>
      </c>
      <c r="O34" s="943">
        <f>IFERROR(VLOOKUP($B34,'Sch C-3'!$C$8:$I$128,6,0),0)</f>
        <v>0</v>
      </c>
      <c r="P34" s="943">
        <f>IFERROR(VLOOKUP($B34,'Sch C-3'!$C$8:$I$128,7,0),0)</f>
        <v>0</v>
      </c>
      <c r="Q34" s="943">
        <f t="shared" si="13"/>
        <v>0</v>
      </c>
    </row>
    <row r="35" spans="1:17" ht="15" customHeight="1" x14ac:dyDescent="0.2">
      <c r="A35" s="680"/>
      <c r="B35" s="1347"/>
      <c r="C35" s="644"/>
      <c r="D35" s="646">
        <f t="shared" si="9"/>
        <v>0</v>
      </c>
      <c r="E35" s="751">
        <f t="shared" si="10"/>
        <v>0</v>
      </c>
      <c r="F35" s="751">
        <f t="shared" si="10"/>
        <v>0</v>
      </c>
      <c r="G35" s="751">
        <f t="shared" si="10"/>
        <v>0</v>
      </c>
      <c r="H35" s="751">
        <f t="shared" si="10"/>
        <v>0</v>
      </c>
      <c r="I35" s="751">
        <f t="shared" si="10"/>
        <v>0</v>
      </c>
      <c r="K35" s="1348">
        <f t="shared" si="12"/>
        <v>0</v>
      </c>
      <c r="L35" s="943">
        <f>IFERROR(VLOOKUP($B35,'Sch C-3'!$C$8:$I$128,3,0),0)</f>
        <v>0</v>
      </c>
      <c r="M35" s="943">
        <f>IFERROR(VLOOKUP($B35,'Sch C-3'!$C$8:$I$128,4,0),0)</f>
        <v>0</v>
      </c>
      <c r="N35" s="943">
        <f>IFERROR(VLOOKUP($B35,'Sch C-3'!$C$8:$I$128,5,0),0)</f>
        <v>0</v>
      </c>
      <c r="O35" s="943">
        <f>IFERROR(VLOOKUP($B35,'Sch C-3'!$C$8:$I$128,6,0),0)</f>
        <v>0</v>
      </c>
      <c r="P35" s="943">
        <f>IFERROR(VLOOKUP($B35,'Sch C-3'!$C$8:$I$128,7,0),0)</f>
        <v>0</v>
      </c>
      <c r="Q35" s="943">
        <f t="shared" si="13"/>
        <v>0</v>
      </c>
    </row>
    <row r="36" spans="1:17" ht="15" customHeight="1" x14ac:dyDescent="0.2">
      <c r="A36" s="848"/>
      <c r="B36" s="1347"/>
      <c r="C36" s="644"/>
      <c r="D36" s="646">
        <f t="shared" si="9"/>
        <v>0</v>
      </c>
      <c r="E36" s="751">
        <f t="shared" si="10"/>
        <v>0</v>
      </c>
      <c r="F36" s="751">
        <f t="shared" si="10"/>
        <v>0</v>
      </c>
      <c r="G36" s="751">
        <f t="shared" si="10"/>
        <v>0</v>
      </c>
      <c r="H36" s="751">
        <f t="shared" si="10"/>
        <v>0</v>
      </c>
      <c r="I36" s="751">
        <f t="shared" si="10"/>
        <v>0</v>
      </c>
      <c r="K36" s="1348">
        <f t="shared" si="12"/>
        <v>0</v>
      </c>
      <c r="L36" s="943">
        <f>IFERROR(VLOOKUP($B36,'Sch C-3'!$C$8:$I$128,3,0),0)</f>
        <v>0</v>
      </c>
      <c r="M36" s="943">
        <f>IFERROR(VLOOKUP($B36,'Sch C-3'!$C$8:$I$128,4,0),0)</f>
        <v>0</v>
      </c>
      <c r="N36" s="943">
        <f>IFERROR(VLOOKUP($B36,'Sch C-3'!$C$8:$I$128,5,0),0)</f>
        <v>0</v>
      </c>
      <c r="O36" s="943">
        <f>IFERROR(VLOOKUP($B36,'Sch C-3'!$C$8:$I$128,6,0),0)</f>
        <v>0</v>
      </c>
      <c r="P36" s="943">
        <f>IFERROR(VLOOKUP($B36,'Sch C-3'!$C$8:$I$128,7,0),0)</f>
        <v>0</v>
      </c>
      <c r="Q36" s="943">
        <f t="shared" si="13"/>
        <v>0</v>
      </c>
    </row>
    <row r="37" spans="1:17" ht="15" customHeight="1" x14ac:dyDescent="0.2">
      <c r="A37" s="680"/>
      <c r="B37" s="1347"/>
      <c r="C37" s="644"/>
      <c r="D37" s="646">
        <f t="shared" si="9"/>
        <v>0</v>
      </c>
      <c r="E37" s="751">
        <f t="shared" si="10"/>
        <v>0</v>
      </c>
      <c r="F37" s="751">
        <f t="shared" si="10"/>
        <v>0</v>
      </c>
      <c r="G37" s="751">
        <f t="shared" si="10"/>
        <v>0</v>
      </c>
      <c r="H37" s="751">
        <f t="shared" si="10"/>
        <v>0</v>
      </c>
      <c r="I37" s="751">
        <f t="shared" si="10"/>
        <v>0</v>
      </c>
      <c r="K37" s="1348">
        <f t="shared" si="12"/>
        <v>0</v>
      </c>
      <c r="L37" s="943">
        <f>IFERROR(VLOOKUP($B37,'Sch C-3'!$C$8:$I$128,3,0),0)</f>
        <v>0</v>
      </c>
      <c r="M37" s="943">
        <f>IFERROR(VLOOKUP($B37,'Sch C-3'!$C$8:$I$128,4,0),0)</f>
        <v>0</v>
      </c>
      <c r="N37" s="943">
        <f>IFERROR(VLOOKUP($B37,'Sch C-3'!$C$8:$I$128,5,0),0)</f>
        <v>0</v>
      </c>
      <c r="O37" s="943">
        <f>IFERROR(VLOOKUP($B37,'Sch C-3'!$C$8:$I$128,6,0),0)</f>
        <v>0</v>
      </c>
      <c r="P37" s="943">
        <f>IFERROR(VLOOKUP($B37,'Sch C-3'!$C$8:$I$128,7,0),0)</f>
        <v>0</v>
      </c>
      <c r="Q37" s="943">
        <f t="shared" si="13"/>
        <v>0</v>
      </c>
    </row>
    <row r="38" spans="1:17" ht="15" customHeight="1" x14ac:dyDescent="0.2">
      <c r="A38" s="680"/>
      <c r="B38" s="1347"/>
      <c r="C38" s="644"/>
      <c r="D38" s="646">
        <f t="shared" si="9"/>
        <v>0</v>
      </c>
      <c r="E38" s="751">
        <f t="shared" si="10"/>
        <v>0</v>
      </c>
      <c r="F38" s="751">
        <f t="shared" si="10"/>
        <v>0</v>
      </c>
      <c r="G38" s="751">
        <f t="shared" si="10"/>
        <v>0</v>
      </c>
      <c r="H38" s="751">
        <f t="shared" si="10"/>
        <v>0</v>
      </c>
      <c r="I38" s="751">
        <f t="shared" si="10"/>
        <v>0</v>
      </c>
      <c r="K38" s="1348">
        <f t="shared" si="12"/>
        <v>0</v>
      </c>
      <c r="L38" s="943">
        <f>IFERROR(VLOOKUP($B38,'Sch C-3'!$C$8:$I$128,3,0),0)</f>
        <v>0</v>
      </c>
      <c r="M38" s="943">
        <f>IFERROR(VLOOKUP($B38,'Sch C-3'!$C$8:$I$128,4,0),0)</f>
        <v>0</v>
      </c>
      <c r="N38" s="943">
        <f>IFERROR(VLOOKUP($B38,'Sch C-3'!$C$8:$I$128,5,0),0)</f>
        <v>0</v>
      </c>
      <c r="O38" s="943">
        <f>IFERROR(VLOOKUP($B38,'Sch C-3'!$C$8:$I$128,6,0),0)</f>
        <v>0</v>
      </c>
      <c r="P38" s="943">
        <f>IFERROR(VLOOKUP($B38,'Sch C-3'!$C$8:$I$128,7,0),0)</f>
        <v>0</v>
      </c>
      <c r="Q38" s="943">
        <f t="shared" si="13"/>
        <v>0</v>
      </c>
    </row>
    <row r="39" spans="1:17" ht="15" customHeight="1" x14ac:dyDescent="0.2">
      <c r="A39" s="680"/>
      <c r="B39" s="1347"/>
      <c r="C39" s="644"/>
      <c r="D39" s="646">
        <f t="shared" si="9"/>
        <v>0</v>
      </c>
      <c r="E39" s="751">
        <f t="shared" si="10"/>
        <v>0</v>
      </c>
      <c r="F39" s="751">
        <f t="shared" si="10"/>
        <v>0</v>
      </c>
      <c r="G39" s="751">
        <f t="shared" si="10"/>
        <v>0</v>
      </c>
      <c r="H39" s="751">
        <f t="shared" si="10"/>
        <v>0</v>
      </c>
      <c r="I39" s="751">
        <f t="shared" si="10"/>
        <v>0</v>
      </c>
      <c r="K39" s="1348">
        <f t="shared" si="12"/>
        <v>0</v>
      </c>
      <c r="L39" s="943">
        <f>IFERROR(VLOOKUP($B39,'Sch C-3'!$C$8:$I$128,3,0),0)</f>
        <v>0</v>
      </c>
      <c r="M39" s="943">
        <f>IFERROR(VLOOKUP($B39,'Sch C-3'!$C$8:$I$128,4,0),0)</f>
        <v>0</v>
      </c>
      <c r="N39" s="943">
        <f>IFERROR(VLOOKUP($B39,'Sch C-3'!$C$8:$I$128,5,0),0)</f>
        <v>0</v>
      </c>
      <c r="O39" s="943">
        <f>IFERROR(VLOOKUP($B39,'Sch C-3'!$C$8:$I$128,6,0),0)</f>
        <v>0</v>
      </c>
      <c r="P39" s="943">
        <f>IFERROR(VLOOKUP($B39,'Sch C-3'!$C$8:$I$128,7,0),0)</f>
        <v>0</v>
      </c>
      <c r="Q39" s="943">
        <f t="shared" si="13"/>
        <v>0</v>
      </c>
    </row>
    <row r="40" spans="1:17" ht="15" customHeight="1" x14ac:dyDescent="0.2">
      <c r="A40" s="680"/>
      <c r="B40" s="1347"/>
      <c r="C40" s="644"/>
      <c r="D40" s="646">
        <f t="shared" si="9"/>
        <v>0</v>
      </c>
      <c r="E40" s="751">
        <f t="shared" si="10"/>
        <v>0</v>
      </c>
      <c r="F40" s="751">
        <f t="shared" si="10"/>
        <v>0</v>
      </c>
      <c r="G40" s="751">
        <f t="shared" si="10"/>
        <v>0</v>
      </c>
      <c r="H40" s="751">
        <f t="shared" si="10"/>
        <v>0</v>
      </c>
      <c r="I40" s="751">
        <f t="shared" si="10"/>
        <v>0</v>
      </c>
      <c r="K40" s="1348">
        <f t="shared" si="12"/>
        <v>0</v>
      </c>
      <c r="L40" s="943">
        <f>IFERROR(VLOOKUP($B40,'Sch C-3'!$C$8:$I$128,3,0),0)</f>
        <v>0</v>
      </c>
      <c r="M40" s="943">
        <f>IFERROR(VLOOKUP($B40,'Sch C-3'!$C$8:$I$128,4,0),0)</f>
        <v>0</v>
      </c>
      <c r="N40" s="943">
        <f>IFERROR(VLOOKUP($B40,'Sch C-3'!$C$8:$I$128,5,0),0)</f>
        <v>0</v>
      </c>
      <c r="O40" s="943">
        <f>IFERROR(VLOOKUP($B40,'Sch C-3'!$C$8:$I$128,6,0),0)</f>
        <v>0</v>
      </c>
      <c r="P40" s="943">
        <f>IFERROR(VLOOKUP($B40,'Sch C-3'!$C$8:$I$128,7,0),0)</f>
        <v>0</v>
      </c>
      <c r="Q40" s="943">
        <f t="shared" si="13"/>
        <v>0</v>
      </c>
    </row>
    <row r="41" spans="1:17" ht="15" customHeight="1" x14ac:dyDescent="0.2">
      <c r="A41" s="679" t="s">
        <v>1104</v>
      </c>
      <c r="B41" s="721"/>
      <c r="C41" s="739"/>
      <c r="D41" s="646">
        <f>SUM(E41:I41)</f>
        <v>0</v>
      </c>
      <c r="E41" s="683">
        <f>SUM(E23:E40)</f>
        <v>0</v>
      </c>
      <c r="F41" s="683">
        <f>SUM(F23:F40)</f>
        <v>0</v>
      </c>
      <c r="G41" s="683">
        <f>SUM(G23:G40)</f>
        <v>0</v>
      </c>
      <c r="H41" s="683">
        <f>SUM(H23:H40)</f>
        <v>0</v>
      </c>
      <c r="I41" s="683">
        <f>SUM(I23:I40)</f>
        <v>0</v>
      </c>
      <c r="K41" s="752"/>
      <c r="L41" s="753"/>
      <c r="M41" s="753"/>
      <c r="N41" s="753"/>
      <c r="O41" s="753"/>
      <c r="P41" s="753"/>
      <c r="Q41" s="754"/>
    </row>
    <row r="42" spans="1:17" ht="15" customHeight="1" x14ac:dyDescent="0.2">
      <c r="A42" s="679" t="s">
        <v>1105</v>
      </c>
      <c r="B42" s="721"/>
      <c r="C42" s="739"/>
      <c r="D42" s="944">
        <f>SUM(E42:I42)</f>
        <v>0</v>
      </c>
      <c r="E42" s="944">
        <f>IF(E41=0,0,ROUND(E41/$D41,8))</f>
        <v>0</v>
      </c>
      <c r="F42" s="944">
        <f t="shared" ref="F42:I42" si="14">IF(F41=0,0,ROUND(F41/$D41,8))</f>
        <v>0</v>
      </c>
      <c r="G42" s="944">
        <f t="shared" si="14"/>
        <v>0</v>
      </c>
      <c r="H42" s="944">
        <f t="shared" si="14"/>
        <v>0</v>
      </c>
      <c r="I42" s="944">
        <f t="shared" si="14"/>
        <v>0</v>
      </c>
      <c r="K42" s="755"/>
      <c r="L42" s="756"/>
      <c r="M42" s="756"/>
      <c r="N42" s="756"/>
      <c r="O42" s="756"/>
      <c r="P42" s="756"/>
      <c r="Q42" s="757"/>
    </row>
    <row r="43" spans="1:17" ht="15" customHeight="1" x14ac:dyDescent="0.2">
      <c r="A43" s="758" t="s">
        <v>691</v>
      </c>
      <c r="B43" s="684" t="s">
        <v>1106</v>
      </c>
      <c r="C43" s="644"/>
      <c r="D43" s="646">
        <f t="shared" ref="D43:D49" si="15">SUM(E43:I43)</f>
        <v>0</v>
      </c>
      <c r="E43" s="646">
        <f>$C43*E42</f>
        <v>0</v>
      </c>
      <c r="F43" s="646">
        <f t="shared" ref="F43:I43" si="16">$C43*F42</f>
        <v>0</v>
      </c>
      <c r="G43" s="646">
        <f t="shared" si="16"/>
        <v>0</v>
      </c>
      <c r="H43" s="646">
        <f t="shared" si="16"/>
        <v>0</v>
      </c>
      <c r="I43" s="646">
        <f t="shared" si="16"/>
        <v>0</v>
      </c>
      <c r="K43" s="755"/>
      <c r="L43" s="756"/>
      <c r="M43" s="756"/>
      <c r="N43" s="756"/>
      <c r="O43" s="756"/>
      <c r="P43" s="756"/>
      <c r="Q43" s="757"/>
    </row>
    <row r="44" spans="1:17" ht="15" customHeight="1" x14ac:dyDescent="0.2">
      <c r="A44" s="758" t="s">
        <v>693</v>
      </c>
      <c r="B44" s="684" t="s">
        <v>1106</v>
      </c>
      <c r="C44" s="644"/>
      <c r="D44" s="646">
        <f t="shared" si="15"/>
        <v>0</v>
      </c>
      <c r="E44" s="646">
        <f>$C44*E$42</f>
        <v>0</v>
      </c>
      <c r="F44" s="646">
        <f t="shared" ref="F44:I45" si="17">$C44*F$42</f>
        <v>0</v>
      </c>
      <c r="G44" s="646">
        <f t="shared" si="17"/>
        <v>0</v>
      </c>
      <c r="H44" s="646">
        <f t="shared" si="17"/>
        <v>0</v>
      </c>
      <c r="I44" s="646">
        <f t="shared" si="17"/>
        <v>0</v>
      </c>
      <c r="K44" s="755"/>
      <c r="L44" s="756"/>
      <c r="M44" s="756"/>
      <c r="N44" s="756"/>
      <c r="O44" s="756"/>
      <c r="P44" s="756"/>
      <c r="Q44" s="757"/>
    </row>
    <row r="45" spans="1:17" ht="15" customHeight="1" x14ac:dyDescent="0.2">
      <c r="A45" s="680"/>
      <c r="B45" s="684" t="s">
        <v>1106</v>
      </c>
      <c r="C45" s="644"/>
      <c r="D45" s="646">
        <f t="shared" si="15"/>
        <v>0</v>
      </c>
      <c r="E45" s="646">
        <f>$C45*E$42</f>
        <v>0</v>
      </c>
      <c r="F45" s="646">
        <f t="shared" si="17"/>
        <v>0</v>
      </c>
      <c r="G45" s="646">
        <f t="shared" si="17"/>
        <v>0</v>
      </c>
      <c r="H45" s="646">
        <f t="shared" si="17"/>
        <v>0</v>
      </c>
      <c r="I45" s="646">
        <f t="shared" si="17"/>
        <v>0</v>
      </c>
      <c r="K45" s="248"/>
      <c r="L45" s="249"/>
      <c r="M45" s="249"/>
      <c r="N45" s="249"/>
      <c r="O45" s="249"/>
      <c r="P45" s="249"/>
      <c r="Q45" s="250"/>
    </row>
    <row r="46" spans="1:17" ht="15" customHeight="1" x14ac:dyDescent="0.2">
      <c r="A46" s="680"/>
      <c r="B46" s="1347"/>
      <c r="C46" s="644"/>
      <c r="D46" s="646">
        <f t="shared" si="15"/>
        <v>0</v>
      </c>
      <c r="E46" s="759">
        <f t="shared" ref="E46:I49" si="18">$C46*L46</f>
        <v>0</v>
      </c>
      <c r="F46" s="759">
        <f t="shared" si="18"/>
        <v>0</v>
      </c>
      <c r="G46" s="759">
        <f t="shared" si="18"/>
        <v>0</v>
      </c>
      <c r="H46" s="759">
        <f t="shared" si="18"/>
        <v>0</v>
      </c>
      <c r="I46" s="759">
        <f t="shared" si="18"/>
        <v>0</v>
      </c>
      <c r="K46" s="1348">
        <f t="shared" ref="K46" si="19">B46</f>
        <v>0</v>
      </c>
      <c r="L46" s="943">
        <f>IFERROR(VLOOKUP($B46,'Sch C-3'!$C$8:$I$128,3,0),0)</f>
        <v>0</v>
      </c>
      <c r="M46" s="943">
        <f>IFERROR(VLOOKUP($B46,'Sch C-3'!$C$8:$I$128,4,0),0)</f>
        <v>0</v>
      </c>
      <c r="N46" s="943">
        <f>IFERROR(VLOOKUP($B46,'Sch C-3'!$C$8:$I$128,5,0),0)</f>
        <v>0</v>
      </c>
      <c r="O46" s="943">
        <f>IFERROR(VLOOKUP($B46,'Sch C-3'!$C$8:$I$128,6,0),0)</f>
        <v>0</v>
      </c>
      <c r="P46" s="943">
        <f>IFERROR(VLOOKUP($B46,'Sch C-3'!$C$8:$I$128,7,0),0)</f>
        <v>0</v>
      </c>
      <c r="Q46" s="943">
        <f t="shared" ref="Q46:Q49" si="20">SUM(L46:P46)</f>
        <v>0</v>
      </c>
    </row>
    <row r="47" spans="1:17" ht="15" customHeight="1" x14ac:dyDescent="0.2">
      <c r="A47" s="1372"/>
      <c r="B47" s="1373"/>
      <c r="C47" s="1374"/>
      <c r="D47" s="646">
        <f t="shared" ref="D47:D48" si="21">SUM(E47:I47)</f>
        <v>0</v>
      </c>
      <c r="E47" s="759">
        <f t="shared" ref="E47:E48" si="22">$C47*L47</f>
        <v>0</v>
      </c>
      <c r="F47" s="759">
        <f t="shared" ref="F47:F48" si="23">$C47*M47</f>
        <v>0</v>
      </c>
      <c r="G47" s="759">
        <f t="shared" ref="G47:G48" si="24">$C47*N47</f>
        <v>0</v>
      </c>
      <c r="H47" s="759">
        <f t="shared" ref="H47:H48" si="25">$C47*O47</f>
        <v>0</v>
      </c>
      <c r="I47" s="759">
        <f t="shared" ref="I47:I48" si="26">$C47*P47</f>
        <v>0</v>
      </c>
      <c r="K47" s="1348">
        <f t="shared" ref="K47" si="27">B47</f>
        <v>0</v>
      </c>
      <c r="L47" s="943">
        <f>IFERROR(VLOOKUP($B47,'Sch C-3'!$C$8:$I$128,3,0),0)</f>
        <v>0</v>
      </c>
      <c r="M47" s="943">
        <f>IFERROR(VLOOKUP($B47,'Sch C-3'!$C$8:$I$128,4,0),0)</f>
        <v>0</v>
      </c>
      <c r="N47" s="943">
        <f>IFERROR(VLOOKUP($B47,'Sch C-3'!$C$8:$I$128,5,0),0)</f>
        <v>0</v>
      </c>
      <c r="O47" s="943">
        <f>IFERROR(VLOOKUP($B47,'Sch C-3'!$C$8:$I$128,6,0),0)</f>
        <v>0</v>
      </c>
      <c r="P47" s="943">
        <f>IFERROR(VLOOKUP($B47,'Sch C-3'!$C$8:$I$128,7,0),0)</f>
        <v>0</v>
      </c>
      <c r="Q47" s="943">
        <f t="shared" ref="Q47" si="28">SUM(L47:P47)</f>
        <v>0</v>
      </c>
    </row>
    <row r="48" spans="1:17" ht="15" customHeight="1" x14ac:dyDescent="0.2">
      <c r="A48" s="1372"/>
      <c r="B48" s="684">
        <v>3.6</v>
      </c>
      <c r="C48" s="1374"/>
      <c r="D48" s="646">
        <f t="shared" si="21"/>
        <v>0</v>
      </c>
      <c r="E48" s="759">
        <f t="shared" si="22"/>
        <v>0</v>
      </c>
      <c r="F48" s="759">
        <f t="shared" si="23"/>
        <v>0</v>
      </c>
      <c r="G48" s="759">
        <f t="shared" si="24"/>
        <v>0</v>
      </c>
      <c r="H48" s="759">
        <f t="shared" si="25"/>
        <v>0</v>
      </c>
      <c r="I48" s="759">
        <f t="shared" si="26"/>
        <v>0</v>
      </c>
      <c r="K48" s="1348">
        <f t="shared" ref="K48" si="29">B48</f>
        <v>3.6</v>
      </c>
      <c r="L48" s="1375">
        <f>IFERROR(ROUND(E$203/$D$203,8),0)</f>
        <v>0</v>
      </c>
      <c r="M48" s="1375">
        <f t="shared" ref="M48" si="30">IFERROR(ROUND(F$203/$D$203,8),0)</f>
        <v>0</v>
      </c>
      <c r="N48" s="1375">
        <f t="shared" ref="N48" si="31">IFERROR(ROUND(G$203/$D$203,8),0)</f>
        <v>0</v>
      </c>
      <c r="O48" s="1375">
        <f t="shared" ref="O48" si="32">IFERROR(ROUND(H$203/$D$203,8),0)</f>
        <v>0</v>
      </c>
      <c r="P48" s="1375">
        <f t="shared" ref="P48" si="33">IFERROR(ROUND(I$203/$D$203,8),0)</f>
        <v>0</v>
      </c>
      <c r="Q48" s="943">
        <f t="shared" ref="Q48" si="34">SUM(L48:P48)</f>
        <v>0</v>
      </c>
    </row>
    <row r="49" spans="1:17" ht="15" customHeight="1" x14ac:dyDescent="0.2">
      <c r="A49" s="680"/>
      <c r="B49" s="684">
        <v>3.6</v>
      </c>
      <c r="C49" s="644"/>
      <c r="D49" s="646">
        <f t="shared" si="15"/>
        <v>0</v>
      </c>
      <c r="E49" s="759">
        <f t="shared" si="18"/>
        <v>0</v>
      </c>
      <c r="F49" s="759">
        <f t="shared" si="18"/>
        <v>0</v>
      </c>
      <c r="G49" s="759">
        <f t="shared" si="18"/>
        <v>0</v>
      </c>
      <c r="H49" s="759">
        <f t="shared" si="18"/>
        <v>0</v>
      </c>
      <c r="I49" s="759">
        <f t="shared" si="18"/>
        <v>0</v>
      </c>
      <c r="K49" s="1348">
        <f t="shared" ref="K49" si="35">B49</f>
        <v>3.6</v>
      </c>
      <c r="L49" s="943">
        <f>L48</f>
        <v>0</v>
      </c>
      <c r="M49" s="943">
        <f t="shared" ref="M49:P49" si="36">M48</f>
        <v>0</v>
      </c>
      <c r="N49" s="943">
        <f t="shared" si="36"/>
        <v>0</v>
      </c>
      <c r="O49" s="943">
        <f t="shared" si="36"/>
        <v>0</v>
      </c>
      <c r="P49" s="943">
        <f t="shared" si="36"/>
        <v>0</v>
      </c>
      <c r="Q49" s="943">
        <f t="shared" si="20"/>
        <v>0</v>
      </c>
    </row>
    <row r="50" spans="1:17" ht="15" customHeight="1" x14ac:dyDescent="0.2">
      <c r="A50" s="679" t="s">
        <v>1107</v>
      </c>
      <c r="B50" s="721"/>
      <c r="C50" s="727"/>
      <c r="D50" s="646">
        <f>SUM(E50:I50)</f>
        <v>0</v>
      </c>
      <c r="E50" s="683">
        <f>E41+E43+E44+E45+E46+E47+E48+E49</f>
        <v>0</v>
      </c>
      <c r="F50" s="683">
        <f t="shared" ref="F50:I50" si="37">F41+F43+F44+F45+F46+F47+F48+F49</f>
        <v>0</v>
      </c>
      <c r="G50" s="683">
        <f t="shared" si="37"/>
        <v>0</v>
      </c>
      <c r="H50" s="683">
        <f t="shared" si="37"/>
        <v>0</v>
      </c>
      <c r="I50" s="683">
        <f t="shared" si="37"/>
        <v>0</v>
      </c>
      <c r="K50" s="752"/>
      <c r="L50" s="753"/>
      <c r="M50" s="753"/>
      <c r="N50" s="753"/>
      <c r="O50" s="753"/>
      <c r="P50" s="753"/>
      <c r="Q50" s="754"/>
    </row>
    <row r="51" spans="1:17" ht="15" customHeight="1" x14ac:dyDescent="0.2">
      <c r="A51" s="760" t="s">
        <v>1108</v>
      </c>
      <c r="B51" s="761"/>
      <c r="C51" s="762"/>
      <c r="D51" s="944">
        <f>SUM(E51:I51)</f>
        <v>0</v>
      </c>
      <c r="E51" s="944">
        <f>IFERROR(ROUND(E50/$D50,8),0)</f>
        <v>0</v>
      </c>
      <c r="F51" s="944">
        <f t="shared" ref="F51:I51" si="38">IFERROR(ROUND(F50/$D50,8),0)</f>
        <v>0</v>
      </c>
      <c r="G51" s="944">
        <f t="shared" si="38"/>
        <v>0</v>
      </c>
      <c r="H51" s="944">
        <f t="shared" si="38"/>
        <v>0</v>
      </c>
      <c r="I51" s="944">
        <f t="shared" si="38"/>
        <v>0</v>
      </c>
      <c r="K51" s="248"/>
      <c r="L51" s="249"/>
      <c r="M51" s="249"/>
      <c r="N51" s="249"/>
      <c r="O51" s="249"/>
      <c r="P51" s="249"/>
      <c r="Q51" s="250"/>
    </row>
    <row r="52" spans="1:17" ht="15" customHeight="1" x14ac:dyDescent="0.2">
      <c r="A52" s="429" t="s">
        <v>1109</v>
      </c>
      <c r="B52" s="1347"/>
      <c r="C52" s="644"/>
      <c r="D52" s="646">
        <f>SUM(E52:I52)</f>
        <v>0</v>
      </c>
      <c r="E52" s="751">
        <f>$C52*L52</f>
        <v>0</v>
      </c>
      <c r="F52" s="751">
        <f>$C52*M52</f>
        <v>0</v>
      </c>
      <c r="G52" s="751">
        <f>$C52*N52</f>
        <v>0</v>
      </c>
      <c r="H52" s="751">
        <f>$C52*O52</f>
        <v>0</v>
      </c>
      <c r="I52" s="751">
        <f>$C52*P52</f>
        <v>0</v>
      </c>
      <c r="K52" s="1348">
        <f t="shared" ref="K52" si="39">B52</f>
        <v>0</v>
      </c>
      <c r="L52" s="943">
        <f>IFERROR(VLOOKUP($B52,'Sch C-3'!$C$8:$I$128,3,0),0)</f>
        <v>0</v>
      </c>
      <c r="M52" s="943">
        <f>IFERROR(VLOOKUP($B52,'Sch C-3'!$C$8:$I$128,4,0),0)</f>
        <v>0</v>
      </c>
      <c r="N52" s="943">
        <f>IFERROR(VLOOKUP($B52,'Sch C-3'!$C$8:$I$128,5,0),0)</f>
        <v>0</v>
      </c>
      <c r="O52" s="943">
        <f>IFERROR(VLOOKUP($B52,'Sch C-3'!$C$8:$I$128,6,0),0)</f>
        <v>0</v>
      </c>
      <c r="P52" s="943">
        <f>IFERROR(VLOOKUP($B52,'Sch C-3'!$C$8:$I$128,7,0),0)</f>
        <v>0</v>
      </c>
      <c r="Q52" s="943">
        <f t="shared" ref="Q52" si="40">SUM(L52:P52)</f>
        <v>0</v>
      </c>
    </row>
    <row r="53" spans="1:17" ht="15" customHeight="1" x14ac:dyDescent="0.2">
      <c r="A53" s="429" t="s">
        <v>1110</v>
      </c>
      <c r="B53" s="589"/>
      <c r="C53" s="1351">
        <f>SUM(C23:C52)</f>
        <v>0</v>
      </c>
      <c r="D53" s="646">
        <f>D50+D52</f>
        <v>0</v>
      </c>
      <c r="E53" s="646">
        <f t="shared" ref="E53:I53" si="41">E50+E52</f>
        <v>0</v>
      </c>
      <c r="F53" s="646">
        <f t="shared" si="41"/>
        <v>0</v>
      </c>
      <c r="G53" s="646">
        <f t="shared" si="41"/>
        <v>0</v>
      </c>
      <c r="H53" s="646">
        <f t="shared" si="41"/>
        <v>0</v>
      </c>
      <c r="I53" s="646">
        <f t="shared" si="41"/>
        <v>0</v>
      </c>
    </row>
    <row r="54" spans="1:17" ht="15" customHeight="1" x14ac:dyDescent="0.25">
      <c r="A54" s="11"/>
      <c r="B54" s="11"/>
      <c r="C54" s="763"/>
      <c r="D54" s="370"/>
      <c r="E54" s="370"/>
      <c r="F54" s="370"/>
      <c r="G54" s="370"/>
      <c r="H54" s="370"/>
      <c r="I54" s="370"/>
    </row>
    <row r="55" spans="1:17" ht="15" customHeight="1" x14ac:dyDescent="0.25">
      <c r="A55" s="11"/>
      <c r="B55" s="11"/>
      <c r="D55" s="763"/>
      <c r="E55" s="764"/>
      <c r="F55" s="764"/>
      <c r="G55" s="764"/>
      <c r="H55" s="764"/>
      <c r="I55" s="764"/>
      <c r="K55" s="765"/>
      <c r="L55" s="765"/>
      <c r="M55" s="765"/>
      <c r="N55" s="308"/>
      <c r="O55" s="765"/>
      <c r="P55" s="765"/>
      <c r="Q55" s="765"/>
    </row>
    <row r="56" spans="1:17" ht="38.25" x14ac:dyDescent="0.2">
      <c r="A56" s="742" t="s">
        <v>1095</v>
      </c>
      <c r="B56" s="743" t="s">
        <v>725</v>
      </c>
      <c r="C56" s="743" t="s">
        <v>1096</v>
      </c>
      <c r="D56" s="743" t="s">
        <v>1097</v>
      </c>
      <c r="E56" s="744" t="s">
        <v>472</v>
      </c>
      <c r="F56" s="640" t="s">
        <v>473</v>
      </c>
      <c r="G56" s="745" t="s">
        <v>474</v>
      </c>
      <c r="H56" s="746" t="s">
        <v>475</v>
      </c>
      <c r="I56" s="747" t="s">
        <v>476</v>
      </c>
      <c r="K56" s="743" t="s">
        <v>725</v>
      </c>
      <c r="L56" s="744" t="s">
        <v>472</v>
      </c>
      <c r="M56" s="640" t="s">
        <v>473</v>
      </c>
      <c r="N56" s="745" t="s">
        <v>474</v>
      </c>
      <c r="O56" s="746" t="s">
        <v>475</v>
      </c>
      <c r="P56" s="747" t="s">
        <v>476</v>
      </c>
      <c r="Q56" s="747" t="s">
        <v>471</v>
      </c>
    </row>
    <row r="57" spans="1:17" ht="15" customHeight="1" x14ac:dyDescent="0.2">
      <c r="A57" s="692" t="s">
        <v>473</v>
      </c>
      <c r="B57" s="749" t="s">
        <v>729</v>
      </c>
      <c r="C57" s="750"/>
      <c r="D57" s="750"/>
      <c r="E57" s="750"/>
      <c r="F57" s="750"/>
      <c r="G57" s="750"/>
      <c r="H57" s="750"/>
      <c r="I57" s="708"/>
      <c r="K57" s="707"/>
      <c r="L57" s="750"/>
      <c r="M57" s="750"/>
      <c r="N57" s="750"/>
      <c r="O57" s="750"/>
      <c r="P57" s="750"/>
      <c r="Q57" s="708"/>
    </row>
    <row r="58" spans="1:17" ht="15" customHeight="1" x14ac:dyDescent="0.2">
      <c r="A58" s="679" t="s">
        <v>1098</v>
      </c>
      <c r="B58" s="1347"/>
      <c r="C58" s="644"/>
      <c r="D58" s="381">
        <f t="shared" ref="D58:D75" si="42">SUM(E58:I58)</f>
        <v>0</v>
      </c>
      <c r="E58" s="751">
        <f t="shared" ref="E58:I75" si="43">$C58*L58</f>
        <v>0</v>
      </c>
      <c r="F58" s="751">
        <f t="shared" si="43"/>
        <v>0</v>
      </c>
      <c r="G58" s="751">
        <f t="shared" si="43"/>
        <v>0</v>
      </c>
      <c r="H58" s="751">
        <f t="shared" si="43"/>
        <v>0</v>
      </c>
      <c r="I58" s="751">
        <f t="shared" si="43"/>
        <v>0</v>
      </c>
      <c r="K58" s="1348">
        <f t="shared" ref="K58:K75" si="44">B58</f>
        <v>0</v>
      </c>
      <c r="L58" s="943">
        <f>IFERROR(VLOOKUP($B58,'Sch C-3'!$C$8:$I$128,3,0),0)</f>
        <v>0</v>
      </c>
      <c r="M58" s="943">
        <f>IFERROR(VLOOKUP($B58,'Sch C-3'!$C$8:$I$128,4,0),0)</f>
        <v>0</v>
      </c>
      <c r="N58" s="943">
        <f>IFERROR(VLOOKUP($B58,'Sch C-3'!$C$8:$I$128,5,0),0)</f>
        <v>0</v>
      </c>
      <c r="O58" s="943">
        <f>IFERROR(VLOOKUP($B58,'Sch C-3'!$C$8:$I$128,6,0),0)</f>
        <v>0</v>
      </c>
      <c r="P58" s="943">
        <f>IFERROR(VLOOKUP($B58,'Sch C-3'!$C$8:$I$128,7,0),0)</f>
        <v>0</v>
      </c>
      <c r="Q58" s="943">
        <f t="shared" ref="Q58:Q75" si="45">SUM(L58:P58)</f>
        <v>0</v>
      </c>
    </row>
    <row r="59" spans="1:17" ht="15" customHeight="1" x14ac:dyDescent="0.2">
      <c r="A59" s="679" t="s">
        <v>1099</v>
      </c>
      <c r="B59" s="1347"/>
      <c r="C59" s="644"/>
      <c r="D59" s="646">
        <f t="shared" si="42"/>
        <v>0</v>
      </c>
      <c r="E59" s="751">
        <f t="shared" si="43"/>
        <v>0</v>
      </c>
      <c r="F59" s="751">
        <f t="shared" si="43"/>
        <v>0</v>
      </c>
      <c r="G59" s="751">
        <f t="shared" si="43"/>
        <v>0</v>
      </c>
      <c r="H59" s="751">
        <f t="shared" si="43"/>
        <v>0</v>
      </c>
      <c r="I59" s="751">
        <f t="shared" si="43"/>
        <v>0</v>
      </c>
      <c r="K59" s="1348">
        <f t="shared" si="44"/>
        <v>0</v>
      </c>
      <c r="L59" s="943">
        <f>IFERROR(VLOOKUP($B59,'Sch C-3'!$C$8:$I$128,3,0),0)</f>
        <v>0</v>
      </c>
      <c r="M59" s="943">
        <f>IFERROR(VLOOKUP($B59,'Sch C-3'!$C$8:$I$128,4,0),0)</f>
        <v>0</v>
      </c>
      <c r="N59" s="943">
        <f>IFERROR(VLOOKUP($B59,'Sch C-3'!$C$8:$I$128,5,0),0)</f>
        <v>0</v>
      </c>
      <c r="O59" s="943">
        <f>IFERROR(VLOOKUP($B59,'Sch C-3'!$C$8:$I$128,6,0),0)</f>
        <v>0</v>
      </c>
      <c r="P59" s="943">
        <f>IFERROR(VLOOKUP($B59,'Sch C-3'!$C$8:$I$128,7,0),0)</f>
        <v>0</v>
      </c>
      <c r="Q59" s="943">
        <f t="shared" si="45"/>
        <v>0</v>
      </c>
    </row>
    <row r="60" spans="1:17" ht="15" customHeight="1" x14ac:dyDescent="0.2">
      <c r="A60" s="679" t="s">
        <v>694</v>
      </c>
      <c r="B60" s="1347"/>
      <c r="C60" s="644"/>
      <c r="D60" s="646">
        <f t="shared" si="42"/>
        <v>0</v>
      </c>
      <c r="E60" s="751">
        <f t="shared" si="43"/>
        <v>0</v>
      </c>
      <c r="F60" s="751">
        <f t="shared" si="43"/>
        <v>0</v>
      </c>
      <c r="G60" s="751">
        <f t="shared" si="43"/>
        <v>0</v>
      </c>
      <c r="H60" s="751">
        <f t="shared" si="43"/>
        <v>0</v>
      </c>
      <c r="I60" s="751">
        <f t="shared" si="43"/>
        <v>0</v>
      </c>
      <c r="K60" s="1348">
        <f t="shared" si="44"/>
        <v>0</v>
      </c>
      <c r="L60" s="943">
        <f>IFERROR(VLOOKUP($B60,'Sch C-3'!$C$8:$I$128,3,0),0)</f>
        <v>0</v>
      </c>
      <c r="M60" s="943">
        <f>IFERROR(VLOOKUP($B60,'Sch C-3'!$C$8:$I$128,4,0),0)</f>
        <v>0</v>
      </c>
      <c r="N60" s="943">
        <f>IFERROR(VLOOKUP($B60,'Sch C-3'!$C$8:$I$128,5,0),0)</f>
        <v>0</v>
      </c>
      <c r="O60" s="943">
        <f>IFERROR(VLOOKUP($B60,'Sch C-3'!$C$8:$I$128,6,0),0)</f>
        <v>0</v>
      </c>
      <c r="P60" s="943">
        <f>IFERROR(VLOOKUP($B60,'Sch C-3'!$C$8:$I$128,7,0),0)</f>
        <v>0</v>
      </c>
      <c r="Q60" s="943">
        <f t="shared" si="45"/>
        <v>0</v>
      </c>
    </row>
    <row r="61" spans="1:17" ht="15" customHeight="1" x14ac:dyDescent="0.2">
      <c r="A61" s="679" t="s">
        <v>685</v>
      </c>
      <c r="B61" s="1347"/>
      <c r="C61" s="644"/>
      <c r="D61" s="646">
        <f t="shared" si="42"/>
        <v>0</v>
      </c>
      <c r="E61" s="751">
        <f t="shared" si="43"/>
        <v>0</v>
      </c>
      <c r="F61" s="751">
        <f t="shared" si="43"/>
        <v>0</v>
      </c>
      <c r="G61" s="751">
        <f t="shared" si="43"/>
        <v>0</v>
      </c>
      <c r="H61" s="751">
        <f t="shared" si="43"/>
        <v>0</v>
      </c>
      <c r="I61" s="751">
        <f t="shared" si="43"/>
        <v>0</v>
      </c>
      <c r="K61" s="1348">
        <f t="shared" si="44"/>
        <v>0</v>
      </c>
      <c r="L61" s="943">
        <f>IFERROR(VLOOKUP($B61,'Sch C-3'!$C$8:$I$128,3,0),0)</f>
        <v>0</v>
      </c>
      <c r="M61" s="943">
        <f>IFERROR(VLOOKUP($B61,'Sch C-3'!$C$8:$I$128,4,0),0)</f>
        <v>0</v>
      </c>
      <c r="N61" s="943">
        <f>IFERROR(VLOOKUP($B61,'Sch C-3'!$C$8:$I$128,5,0),0)</f>
        <v>0</v>
      </c>
      <c r="O61" s="943">
        <f>IFERROR(VLOOKUP($B61,'Sch C-3'!$C$8:$I$128,6,0),0)</f>
        <v>0</v>
      </c>
      <c r="P61" s="943">
        <f>IFERROR(VLOOKUP($B61,'Sch C-3'!$C$8:$I$128,7,0),0)</f>
        <v>0</v>
      </c>
      <c r="Q61" s="943">
        <f t="shared" si="45"/>
        <v>0</v>
      </c>
    </row>
    <row r="62" spans="1:17" ht="15" customHeight="1" x14ac:dyDescent="0.2">
      <c r="A62" s="679" t="s">
        <v>684</v>
      </c>
      <c r="B62" s="1347"/>
      <c r="C62" s="644"/>
      <c r="D62" s="646">
        <f t="shared" si="42"/>
        <v>0</v>
      </c>
      <c r="E62" s="751">
        <f t="shared" si="43"/>
        <v>0</v>
      </c>
      <c r="F62" s="751">
        <f t="shared" si="43"/>
        <v>0</v>
      </c>
      <c r="G62" s="751">
        <f t="shared" si="43"/>
        <v>0</v>
      </c>
      <c r="H62" s="751">
        <f t="shared" si="43"/>
        <v>0</v>
      </c>
      <c r="I62" s="751">
        <f t="shared" si="43"/>
        <v>0</v>
      </c>
      <c r="K62" s="1348">
        <f t="shared" si="44"/>
        <v>0</v>
      </c>
      <c r="L62" s="943">
        <f>IFERROR(VLOOKUP($B62,'Sch C-3'!$C$8:$I$128,3,0),0)</f>
        <v>0</v>
      </c>
      <c r="M62" s="943">
        <f>IFERROR(VLOOKUP($B62,'Sch C-3'!$C$8:$I$128,4,0),0)</f>
        <v>0</v>
      </c>
      <c r="N62" s="943">
        <f>IFERROR(VLOOKUP($B62,'Sch C-3'!$C$8:$I$128,5,0),0)</f>
        <v>0</v>
      </c>
      <c r="O62" s="943">
        <f>IFERROR(VLOOKUP($B62,'Sch C-3'!$C$8:$I$128,6,0),0)</f>
        <v>0</v>
      </c>
      <c r="P62" s="943">
        <f>IFERROR(VLOOKUP($B62,'Sch C-3'!$C$8:$I$128,7,0),0)</f>
        <v>0</v>
      </c>
      <c r="Q62" s="943">
        <f t="shared" si="45"/>
        <v>0</v>
      </c>
    </row>
    <row r="63" spans="1:17" ht="15" customHeight="1" x14ac:dyDescent="0.2">
      <c r="A63" s="679" t="s">
        <v>1100</v>
      </c>
      <c r="B63" s="1347"/>
      <c r="C63" s="644"/>
      <c r="D63" s="646">
        <f t="shared" si="42"/>
        <v>0</v>
      </c>
      <c r="E63" s="751">
        <f t="shared" si="43"/>
        <v>0</v>
      </c>
      <c r="F63" s="751">
        <f t="shared" si="43"/>
        <v>0</v>
      </c>
      <c r="G63" s="751">
        <f t="shared" si="43"/>
        <v>0</v>
      </c>
      <c r="H63" s="751">
        <f t="shared" si="43"/>
        <v>0</v>
      </c>
      <c r="I63" s="751">
        <f t="shared" si="43"/>
        <v>0</v>
      </c>
      <c r="K63" s="1348">
        <f t="shared" si="44"/>
        <v>0</v>
      </c>
      <c r="L63" s="943">
        <f>IFERROR(VLOOKUP($B63,'Sch C-3'!$C$8:$I$128,3,0),0)</f>
        <v>0</v>
      </c>
      <c r="M63" s="943">
        <f>IFERROR(VLOOKUP($B63,'Sch C-3'!$C$8:$I$128,4,0),0)</f>
        <v>0</v>
      </c>
      <c r="N63" s="943">
        <f>IFERROR(VLOOKUP($B63,'Sch C-3'!$C$8:$I$128,5,0),0)</f>
        <v>0</v>
      </c>
      <c r="O63" s="943">
        <f>IFERROR(VLOOKUP($B63,'Sch C-3'!$C$8:$I$128,6,0),0)</f>
        <v>0</v>
      </c>
      <c r="P63" s="943">
        <f>IFERROR(VLOOKUP($B63,'Sch C-3'!$C$8:$I$128,7,0),0)</f>
        <v>0</v>
      </c>
      <c r="Q63" s="943">
        <f t="shared" si="45"/>
        <v>0</v>
      </c>
    </row>
    <row r="64" spans="1:17" ht="15" customHeight="1" x14ac:dyDescent="0.2">
      <c r="A64" s="679" t="s">
        <v>690</v>
      </c>
      <c r="B64" s="1347"/>
      <c r="C64" s="644"/>
      <c r="D64" s="646">
        <f t="shared" si="42"/>
        <v>0</v>
      </c>
      <c r="E64" s="751">
        <f t="shared" si="43"/>
        <v>0</v>
      </c>
      <c r="F64" s="751">
        <f t="shared" si="43"/>
        <v>0</v>
      </c>
      <c r="G64" s="751">
        <f t="shared" si="43"/>
        <v>0</v>
      </c>
      <c r="H64" s="751">
        <f t="shared" si="43"/>
        <v>0</v>
      </c>
      <c r="I64" s="751">
        <f t="shared" si="43"/>
        <v>0</v>
      </c>
      <c r="K64" s="1348">
        <f t="shared" si="44"/>
        <v>0</v>
      </c>
      <c r="L64" s="943">
        <f>IFERROR(VLOOKUP($B64,'Sch C-3'!$C$8:$I$128,3,0),0)</f>
        <v>0</v>
      </c>
      <c r="M64" s="943">
        <f>IFERROR(VLOOKUP($B64,'Sch C-3'!$C$8:$I$128,4,0),0)</f>
        <v>0</v>
      </c>
      <c r="N64" s="943">
        <f>IFERROR(VLOOKUP($B64,'Sch C-3'!$C$8:$I$128,5,0),0)</f>
        <v>0</v>
      </c>
      <c r="O64" s="943">
        <f>IFERROR(VLOOKUP($B64,'Sch C-3'!$C$8:$I$128,6,0),0)</f>
        <v>0</v>
      </c>
      <c r="P64" s="943">
        <f>IFERROR(VLOOKUP($B64,'Sch C-3'!$C$8:$I$128,7,0),0)</f>
        <v>0</v>
      </c>
      <c r="Q64" s="943">
        <f t="shared" si="45"/>
        <v>0</v>
      </c>
    </row>
    <row r="65" spans="1:17" ht="15" customHeight="1" x14ac:dyDescent="0.2">
      <c r="A65" s="679" t="s">
        <v>1101</v>
      </c>
      <c r="B65" s="1347"/>
      <c r="C65" s="644"/>
      <c r="D65" s="646">
        <f t="shared" si="42"/>
        <v>0</v>
      </c>
      <c r="E65" s="751">
        <f t="shared" si="43"/>
        <v>0</v>
      </c>
      <c r="F65" s="751">
        <f t="shared" si="43"/>
        <v>0</v>
      </c>
      <c r="G65" s="751">
        <f t="shared" si="43"/>
        <v>0</v>
      </c>
      <c r="H65" s="751">
        <f t="shared" si="43"/>
        <v>0</v>
      </c>
      <c r="I65" s="751">
        <f t="shared" si="43"/>
        <v>0</v>
      </c>
      <c r="K65" s="1348">
        <f t="shared" si="44"/>
        <v>0</v>
      </c>
      <c r="L65" s="943">
        <f>IFERROR(VLOOKUP($B65,'Sch C-3'!$C$8:$I$128,3,0),0)</f>
        <v>0</v>
      </c>
      <c r="M65" s="943">
        <f>IFERROR(VLOOKUP($B65,'Sch C-3'!$C$8:$I$128,4,0),0)</f>
        <v>0</v>
      </c>
      <c r="N65" s="943">
        <f>IFERROR(VLOOKUP($B65,'Sch C-3'!$C$8:$I$128,5,0),0)</f>
        <v>0</v>
      </c>
      <c r="O65" s="943">
        <f>IFERROR(VLOOKUP($B65,'Sch C-3'!$C$8:$I$128,6,0),0)</f>
        <v>0</v>
      </c>
      <c r="P65" s="943">
        <f>IFERROR(VLOOKUP($B65,'Sch C-3'!$C$8:$I$128,7,0),0)</f>
        <v>0</v>
      </c>
      <c r="Q65" s="943">
        <f t="shared" si="45"/>
        <v>0</v>
      </c>
    </row>
    <row r="66" spans="1:17" ht="15" customHeight="1" x14ac:dyDescent="0.2">
      <c r="A66" s="679" t="s">
        <v>687</v>
      </c>
      <c r="B66" s="1347"/>
      <c r="C66" s="644"/>
      <c r="D66" s="646">
        <f t="shared" si="42"/>
        <v>0</v>
      </c>
      <c r="E66" s="751">
        <f t="shared" si="43"/>
        <v>0</v>
      </c>
      <c r="F66" s="751">
        <f t="shared" si="43"/>
        <v>0</v>
      </c>
      <c r="G66" s="751">
        <f t="shared" si="43"/>
        <v>0</v>
      </c>
      <c r="H66" s="751">
        <f t="shared" si="43"/>
        <v>0</v>
      </c>
      <c r="I66" s="751">
        <f t="shared" si="43"/>
        <v>0</v>
      </c>
      <c r="K66" s="1348">
        <f t="shared" si="44"/>
        <v>0</v>
      </c>
      <c r="L66" s="943">
        <f>IFERROR(VLOOKUP($B66,'Sch C-3'!$C$8:$I$128,3,0),0)</f>
        <v>0</v>
      </c>
      <c r="M66" s="943">
        <f>IFERROR(VLOOKUP($B66,'Sch C-3'!$C$8:$I$128,4,0),0)</f>
        <v>0</v>
      </c>
      <c r="N66" s="943">
        <f>IFERROR(VLOOKUP($B66,'Sch C-3'!$C$8:$I$128,5,0),0)</f>
        <v>0</v>
      </c>
      <c r="O66" s="943">
        <f>IFERROR(VLOOKUP($B66,'Sch C-3'!$C$8:$I$128,6,0),0)</f>
        <v>0</v>
      </c>
      <c r="P66" s="943">
        <f>IFERROR(VLOOKUP($B66,'Sch C-3'!$C$8:$I$128,7,0),0)</f>
        <v>0</v>
      </c>
      <c r="Q66" s="943">
        <f t="shared" si="45"/>
        <v>0</v>
      </c>
    </row>
    <row r="67" spans="1:17" ht="15" customHeight="1" x14ac:dyDescent="0.2">
      <c r="A67" s="679" t="s">
        <v>683</v>
      </c>
      <c r="B67" s="1347"/>
      <c r="C67" s="644"/>
      <c r="D67" s="646">
        <f t="shared" si="42"/>
        <v>0</v>
      </c>
      <c r="E67" s="751">
        <f t="shared" si="43"/>
        <v>0</v>
      </c>
      <c r="F67" s="751">
        <f t="shared" si="43"/>
        <v>0</v>
      </c>
      <c r="G67" s="751">
        <f t="shared" si="43"/>
        <v>0</v>
      </c>
      <c r="H67" s="751">
        <f t="shared" si="43"/>
        <v>0</v>
      </c>
      <c r="I67" s="751">
        <f t="shared" si="43"/>
        <v>0</v>
      </c>
      <c r="K67" s="1348">
        <f t="shared" si="44"/>
        <v>0</v>
      </c>
      <c r="L67" s="943">
        <f>IFERROR(VLOOKUP($B67,'Sch C-3'!$C$8:$I$128,3,0),0)</f>
        <v>0</v>
      </c>
      <c r="M67" s="943">
        <f>IFERROR(VLOOKUP($B67,'Sch C-3'!$C$8:$I$128,4,0),0)</f>
        <v>0</v>
      </c>
      <c r="N67" s="943">
        <f>IFERROR(VLOOKUP($B67,'Sch C-3'!$C$8:$I$128,5,0),0)</f>
        <v>0</v>
      </c>
      <c r="O67" s="943">
        <f>IFERROR(VLOOKUP($B67,'Sch C-3'!$C$8:$I$128,6,0),0)</f>
        <v>0</v>
      </c>
      <c r="P67" s="943">
        <f>IFERROR(VLOOKUP($B67,'Sch C-3'!$C$8:$I$128,7,0),0)</f>
        <v>0</v>
      </c>
      <c r="Q67" s="943">
        <f t="shared" si="45"/>
        <v>0</v>
      </c>
    </row>
    <row r="68" spans="1:17" ht="15" customHeight="1" x14ac:dyDescent="0.2">
      <c r="A68" s="34" t="s">
        <v>1102</v>
      </c>
      <c r="B68" s="1347"/>
      <c r="C68" s="644"/>
      <c r="D68" s="646">
        <f t="shared" si="42"/>
        <v>0</v>
      </c>
      <c r="E68" s="751">
        <f t="shared" si="43"/>
        <v>0</v>
      </c>
      <c r="F68" s="751">
        <f t="shared" si="43"/>
        <v>0</v>
      </c>
      <c r="G68" s="751">
        <f t="shared" si="43"/>
        <v>0</v>
      </c>
      <c r="H68" s="751">
        <f t="shared" si="43"/>
        <v>0</v>
      </c>
      <c r="I68" s="751">
        <f t="shared" si="43"/>
        <v>0</v>
      </c>
      <c r="K68" s="1348">
        <f t="shared" si="44"/>
        <v>0</v>
      </c>
      <c r="L68" s="943">
        <f>IFERROR(VLOOKUP($B68,'Sch C-3'!$C$8:$I$128,3,0),0)</f>
        <v>0</v>
      </c>
      <c r="M68" s="943">
        <f>IFERROR(VLOOKUP($B68,'Sch C-3'!$C$8:$I$128,4,0),0)</f>
        <v>0</v>
      </c>
      <c r="N68" s="943">
        <f>IFERROR(VLOOKUP($B68,'Sch C-3'!$C$8:$I$128,5,0),0)</f>
        <v>0</v>
      </c>
      <c r="O68" s="943">
        <f>IFERROR(VLOOKUP($B68,'Sch C-3'!$C$8:$I$128,6,0),0)</f>
        <v>0</v>
      </c>
      <c r="P68" s="943">
        <f>IFERROR(VLOOKUP($B68,'Sch C-3'!$C$8:$I$128,7,0),0)</f>
        <v>0</v>
      </c>
      <c r="Q68" s="943">
        <f t="shared" si="45"/>
        <v>0</v>
      </c>
    </row>
    <row r="69" spans="1:17" ht="15" customHeight="1" x14ac:dyDescent="0.2">
      <c r="A69" s="679" t="s">
        <v>1103</v>
      </c>
      <c r="B69" s="1347"/>
      <c r="C69" s="644"/>
      <c r="D69" s="646">
        <f t="shared" si="42"/>
        <v>0</v>
      </c>
      <c r="E69" s="751">
        <f t="shared" si="43"/>
        <v>0</v>
      </c>
      <c r="F69" s="751">
        <f t="shared" si="43"/>
        <v>0</v>
      </c>
      <c r="G69" s="751">
        <f t="shared" si="43"/>
        <v>0</v>
      </c>
      <c r="H69" s="751">
        <f t="shared" si="43"/>
        <v>0</v>
      </c>
      <c r="I69" s="751">
        <f t="shared" si="43"/>
        <v>0</v>
      </c>
      <c r="K69" s="1348">
        <f t="shared" si="44"/>
        <v>0</v>
      </c>
      <c r="L69" s="943">
        <f>IFERROR(VLOOKUP($B69,'Sch C-3'!$C$8:$I$128,3,0),0)</f>
        <v>0</v>
      </c>
      <c r="M69" s="943">
        <f>IFERROR(VLOOKUP($B69,'Sch C-3'!$C$8:$I$128,4,0),0)</f>
        <v>0</v>
      </c>
      <c r="N69" s="943">
        <f>IFERROR(VLOOKUP($B69,'Sch C-3'!$C$8:$I$128,5,0),0)</f>
        <v>0</v>
      </c>
      <c r="O69" s="943">
        <f>IFERROR(VLOOKUP($B69,'Sch C-3'!$C$8:$I$128,6,0),0)</f>
        <v>0</v>
      </c>
      <c r="P69" s="943">
        <f>IFERROR(VLOOKUP($B69,'Sch C-3'!$C$8:$I$128,7,0),0)</f>
        <v>0</v>
      </c>
      <c r="Q69" s="943">
        <f t="shared" si="45"/>
        <v>0</v>
      </c>
    </row>
    <row r="70" spans="1:17" ht="15" customHeight="1" x14ac:dyDescent="0.2">
      <c r="A70" s="680"/>
      <c r="B70" s="1347"/>
      <c r="C70" s="644"/>
      <c r="D70" s="646">
        <f t="shared" si="42"/>
        <v>0</v>
      </c>
      <c r="E70" s="751">
        <f t="shared" si="43"/>
        <v>0</v>
      </c>
      <c r="F70" s="751">
        <f t="shared" si="43"/>
        <v>0</v>
      </c>
      <c r="G70" s="751">
        <f t="shared" si="43"/>
        <v>0</v>
      </c>
      <c r="H70" s="751">
        <f t="shared" si="43"/>
        <v>0</v>
      </c>
      <c r="I70" s="751">
        <f t="shared" si="43"/>
        <v>0</v>
      </c>
      <c r="K70" s="1348">
        <f t="shared" si="44"/>
        <v>0</v>
      </c>
      <c r="L70" s="943">
        <f>IFERROR(VLOOKUP($B70,'Sch C-3'!$C$8:$I$128,3,0),0)</f>
        <v>0</v>
      </c>
      <c r="M70" s="943">
        <f>IFERROR(VLOOKUP($B70,'Sch C-3'!$C$8:$I$128,4,0),0)</f>
        <v>0</v>
      </c>
      <c r="N70" s="943">
        <f>IFERROR(VLOOKUP($B70,'Sch C-3'!$C$8:$I$128,5,0),0)</f>
        <v>0</v>
      </c>
      <c r="O70" s="943">
        <f>IFERROR(VLOOKUP($B70,'Sch C-3'!$C$8:$I$128,6,0),0)</f>
        <v>0</v>
      </c>
      <c r="P70" s="943">
        <f>IFERROR(VLOOKUP($B70,'Sch C-3'!$C$8:$I$128,7,0),0)</f>
        <v>0</v>
      </c>
      <c r="Q70" s="943">
        <f t="shared" si="45"/>
        <v>0</v>
      </c>
    </row>
    <row r="71" spans="1:17" ht="15" customHeight="1" x14ac:dyDescent="0.2">
      <c r="A71" s="680"/>
      <c r="B71" s="1347"/>
      <c r="C71" s="644"/>
      <c r="D71" s="646">
        <f t="shared" si="42"/>
        <v>0</v>
      </c>
      <c r="E71" s="751">
        <f t="shared" si="43"/>
        <v>0</v>
      </c>
      <c r="F71" s="751">
        <f t="shared" si="43"/>
        <v>0</v>
      </c>
      <c r="G71" s="751">
        <f t="shared" si="43"/>
        <v>0</v>
      </c>
      <c r="H71" s="751">
        <f t="shared" si="43"/>
        <v>0</v>
      </c>
      <c r="I71" s="751">
        <f t="shared" si="43"/>
        <v>0</v>
      </c>
      <c r="K71" s="1348">
        <f t="shared" si="44"/>
        <v>0</v>
      </c>
      <c r="L71" s="943">
        <f>IFERROR(VLOOKUP($B71,'Sch C-3'!$C$8:$I$128,3,0),0)</f>
        <v>0</v>
      </c>
      <c r="M71" s="943">
        <f>IFERROR(VLOOKUP($B71,'Sch C-3'!$C$8:$I$128,4,0),0)</f>
        <v>0</v>
      </c>
      <c r="N71" s="943">
        <f>IFERROR(VLOOKUP($B71,'Sch C-3'!$C$8:$I$128,5,0),0)</f>
        <v>0</v>
      </c>
      <c r="O71" s="943">
        <f>IFERROR(VLOOKUP($B71,'Sch C-3'!$C$8:$I$128,6,0),0)</f>
        <v>0</v>
      </c>
      <c r="P71" s="943">
        <f>IFERROR(VLOOKUP($B71,'Sch C-3'!$C$8:$I$128,7,0),0)</f>
        <v>0</v>
      </c>
      <c r="Q71" s="943">
        <f t="shared" si="45"/>
        <v>0</v>
      </c>
    </row>
    <row r="72" spans="1:17" ht="15" customHeight="1" x14ac:dyDescent="0.2">
      <c r="A72" s="680"/>
      <c r="B72" s="1347"/>
      <c r="C72" s="644"/>
      <c r="D72" s="646">
        <f t="shared" si="42"/>
        <v>0</v>
      </c>
      <c r="E72" s="751">
        <f t="shared" si="43"/>
        <v>0</v>
      </c>
      <c r="F72" s="751">
        <f t="shared" si="43"/>
        <v>0</v>
      </c>
      <c r="G72" s="751">
        <f t="shared" si="43"/>
        <v>0</v>
      </c>
      <c r="H72" s="751">
        <f t="shared" si="43"/>
        <v>0</v>
      </c>
      <c r="I72" s="751">
        <f t="shared" si="43"/>
        <v>0</v>
      </c>
      <c r="K72" s="1348">
        <f t="shared" si="44"/>
        <v>0</v>
      </c>
      <c r="L72" s="943">
        <f>IFERROR(VLOOKUP($B72,'Sch C-3'!$C$8:$I$128,3,0),0)</f>
        <v>0</v>
      </c>
      <c r="M72" s="943">
        <f>IFERROR(VLOOKUP($B72,'Sch C-3'!$C$8:$I$128,4,0),0)</f>
        <v>0</v>
      </c>
      <c r="N72" s="943">
        <f>IFERROR(VLOOKUP($B72,'Sch C-3'!$C$8:$I$128,5,0),0)</f>
        <v>0</v>
      </c>
      <c r="O72" s="943">
        <f>IFERROR(VLOOKUP($B72,'Sch C-3'!$C$8:$I$128,6,0),0)</f>
        <v>0</v>
      </c>
      <c r="P72" s="943">
        <f>IFERROR(VLOOKUP($B72,'Sch C-3'!$C$8:$I$128,7,0),0)</f>
        <v>0</v>
      </c>
      <c r="Q72" s="943">
        <f t="shared" si="45"/>
        <v>0</v>
      </c>
    </row>
    <row r="73" spans="1:17" ht="15" customHeight="1" x14ac:dyDescent="0.2">
      <c r="A73" s="680"/>
      <c r="B73" s="1347"/>
      <c r="C73" s="644"/>
      <c r="D73" s="646">
        <f t="shared" si="42"/>
        <v>0</v>
      </c>
      <c r="E73" s="751">
        <f t="shared" si="43"/>
        <v>0</v>
      </c>
      <c r="F73" s="751">
        <f t="shared" si="43"/>
        <v>0</v>
      </c>
      <c r="G73" s="751">
        <f t="shared" si="43"/>
        <v>0</v>
      </c>
      <c r="H73" s="751">
        <f t="shared" si="43"/>
        <v>0</v>
      </c>
      <c r="I73" s="751">
        <f t="shared" si="43"/>
        <v>0</v>
      </c>
      <c r="K73" s="1348">
        <f t="shared" si="44"/>
        <v>0</v>
      </c>
      <c r="L73" s="943">
        <f>IFERROR(VLOOKUP($B73,'Sch C-3'!$C$8:$I$128,3,0),0)</f>
        <v>0</v>
      </c>
      <c r="M73" s="943">
        <f>IFERROR(VLOOKUP($B73,'Sch C-3'!$C$8:$I$128,4,0),0)</f>
        <v>0</v>
      </c>
      <c r="N73" s="943">
        <f>IFERROR(VLOOKUP($B73,'Sch C-3'!$C$8:$I$128,5,0),0)</f>
        <v>0</v>
      </c>
      <c r="O73" s="943">
        <f>IFERROR(VLOOKUP($B73,'Sch C-3'!$C$8:$I$128,6,0),0)</f>
        <v>0</v>
      </c>
      <c r="P73" s="943">
        <f>IFERROR(VLOOKUP($B73,'Sch C-3'!$C$8:$I$128,7,0),0)</f>
        <v>0</v>
      </c>
      <c r="Q73" s="943">
        <f t="shared" si="45"/>
        <v>0</v>
      </c>
    </row>
    <row r="74" spans="1:17" ht="15" customHeight="1" x14ac:dyDescent="0.2">
      <c r="A74" s="680"/>
      <c r="B74" s="1347"/>
      <c r="C74" s="644"/>
      <c r="D74" s="646">
        <f t="shared" si="42"/>
        <v>0</v>
      </c>
      <c r="E74" s="751">
        <f t="shared" si="43"/>
        <v>0</v>
      </c>
      <c r="F74" s="751">
        <f t="shared" si="43"/>
        <v>0</v>
      </c>
      <c r="G74" s="751">
        <f t="shared" si="43"/>
        <v>0</v>
      </c>
      <c r="H74" s="751">
        <f t="shared" si="43"/>
        <v>0</v>
      </c>
      <c r="I74" s="751">
        <f t="shared" si="43"/>
        <v>0</v>
      </c>
      <c r="K74" s="1348">
        <f t="shared" si="44"/>
        <v>0</v>
      </c>
      <c r="L74" s="943">
        <f>IFERROR(VLOOKUP($B74,'Sch C-3'!$C$8:$I$128,3,0),0)</f>
        <v>0</v>
      </c>
      <c r="M74" s="943">
        <f>IFERROR(VLOOKUP($B74,'Sch C-3'!$C$8:$I$128,4,0),0)</f>
        <v>0</v>
      </c>
      <c r="N74" s="943">
        <f>IFERROR(VLOOKUP($B74,'Sch C-3'!$C$8:$I$128,5,0),0)</f>
        <v>0</v>
      </c>
      <c r="O74" s="943">
        <f>IFERROR(VLOOKUP($B74,'Sch C-3'!$C$8:$I$128,6,0),0)</f>
        <v>0</v>
      </c>
      <c r="P74" s="943">
        <f>IFERROR(VLOOKUP($B74,'Sch C-3'!$C$8:$I$128,7,0),0)</f>
        <v>0</v>
      </c>
      <c r="Q74" s="943">
        <f t="shared" si="45"/>
        <v>0</v>
      </c>
    </row>
    <row r="75" spans="1:17" ht="15" customHeight="1" x14ac:dyDescent="0.2">
      <c r="A75" s="680"/>
      <c r="B75" s="1347"/>
      <c r="C75" s="644"/>
      <c r="D75" s="646">
        <f t="shared" si="42"/>
        <v>0</v>
      </c>
      <c r="E75" s="751">
        <f t="shared" si="43"/>
        <v>0</v>
      </c>
      <c r="F75" s="751">
        <f t="shared" si="43"/>
        <v>0</v>
      </c>
      <c r="G75" s="751">
        <f t="shared" si="43"/>
        <v>0</v>
      </c>
      <c r="H75" s="751">
        <f t="shared" si="43"/>
        <v>0</v>
      </c>
      <c r="I75" s="751">
        <f t="shared" si="43"/>
        <v>0</v>
      </c>
      <c r="K75" s="1348">
        <f t="shared" si="44"/>
        <v>0</v>
      </c>
      <c r="L75" s="943">
        <f>IFERROR(VLOOKUP($B75,'Sch C-3'!$C$8:$I$128,3,0),0)</f>
        <v>0</v>
      </c>
      <c r="M75" s="943">
        <f>IFERROR(VLOOKUP($B75,'Sch C-3'!$C$8:$I$128,4,0),0)</f>
        <v>0</v>
      </c>
      <c r="N75" s="943">
        <f>IFERROR(VLOOKUP($B75,'Sch C-3'!$C$8:$I$128,5,0),0)</f>
        <v>0</v>
      </c>
      <c r="O75" s="943">
        <f>IFERROR(VLOOKUP($B75,'Sch C-3'!$C$8:$I$128,6,0),0)</f>
        <v>0</v>
      </c>
      <c r="P75" s="943">
        <f>IFERROR(VLOOKUP($B75,'Sch C-3'!$C$8:$I$128,7,0),0)</f>
        <v>0</v>
      </c>
      <c r="Q75" s="943">
        <f t="shared" si="45"/>
        <v>0</v>
      </c>
    </row>
    <row r="76" spans="1:17" ht="15" customHeight="1" x14ac:dyDescent="0.2">
      <c r="A76" s="679" t="s">
        <v>1104</v>
      </c>
      <c r="B76" s="721"/>
      <c r="C76" s="739"/>
      <c r="D76" s="646">
        <f>SUM(E76:I76)</f>
        <v>0</v>
      </c>
      <c r="E76" s="683">
        <f>SUM(E58:E75)</f>
        <v>0</v>
      </c>
      <c r="F76" s="683">
        <f>SUM(F58:F75)</f>
        <v>0</v>
      </c>
      <c r="G76" s="683">
        <f>SUM(G58:G75)</f>
        <v>0</v>
      </c>
      <c r="H76" s="683">
        <f>SUM(H58:H75)</f>
        <v>0</v>
      </c>
      <c r="I76" s="683">
        <f>SUM(I58:I75)</f>
        <v>0</v>
      </c>
      <c r="K76" s="752"/>
      <c r="L76" s="753"/>
      <c r="M76" s="753"/>
      <c r="N76" s="753"/>
      <c r="O76" s="753"/>
      <c r="P76" s="753"/>
      <c r="Q76" s="754"/>
    </row>
    <row r="77" spans="1:17" ht="15" customHeight="1" x14ac:dyDescent="0.2">
      <c r="A77" s="679" t="s">
        <v>1105</v>
      </c>
      <c r="B77" s="721"/>
      <c r="C77" s="739"/>
      <c r="D77" s="944">
        <f>SUM(E77:I77)</f>
        <v>0</v>
      </c>
      <c r="E77" s="944">
        <f>IF(E76=0,0,ROUND(E76/$D76,8))</f>
        <v>0</v>
      </c>
      <c r="F77" s="944">
        <f t="shared" ref="F77:I77" si="46">IF(F76=0,0,ROUND(F76/$D76,8))</f>
        <v>0</v>
      </c>
      <c r="G77" s="944">
        <f t="shared" si="46"/>
        <v>0</v>
      </c>
      <c r="H77" s="944">
        <f t="shared" si="46"/>
        <v>0</v>
      </c>
      <c r="I77" s="944">
        <f t="shared" si="46"/>
        <v>0</v>
      </c>
      <c r="K77" s="755"/>
      <c r="L77" s="756"/>
      <c r="M77" s="756"/>
      <c r="N77" s="756"/>
      <c r="O77" s="756"/>
      <c r="P77" s="756"/>
      <c r="Q77" s="757"/>
    </row>
    <row r="78" spans="1:17" ht="15" customHeight="1" x14ac:dyDescent="0.2">
      <c r="A78" s="758" t="s">
        <v>691</v>
      </c>
      <c r="B78" s="684" t="s">
        <v>1106</v>
      </c>
      <c r="C78" s="644"/>
      <c r="D78" s="646">
        <f t="shared" ref="D78:D84" si="47">SUM(E78:I78)</f>
        <v>0</v>
      </c>
      <c r="E78" s="646">
        <f>$C78*E$77</f>
        <v>0</v>
      </c>
      <c r="F78" s="646">
        <f t="shared" ref="F78:I80" si="48">$C78*F$77</f>
        <v>0</v>
      </c>
      <c r="G78" s="646">
        <f t="shared" si="48"/>
        <v>0</v>
      </c>
      <c r="H78" s="646">
        <f t="shared" si="48"/>
        <v>0</v>
      </c>
      <c r="I78" s="646">
        <f t="shared" si="48"/>
        <v>0</v>
      </c>
      <c r="K78" s="755"/>
      <c r="L78" s="756"/>
      <c r="M78" s="756"/>
      <c r="N78" s="756"/>
      <c r="O78" s="756"/>
      <c r="P78" s="756"/>
      <c r="Q78" s="757"/>
    </row>
    <row r="79" spans="1:17" ht="15" customHeight="1" x14ac:dyDescent="0.2">
      <c r="A79" s="758" t="s">
        <v>693</v>
      </c>
      <c r="B79" s="684" t="s">
        <v>1106</v>
      </c>
      <c r="C79" s="644"/>
      <c r="D79" s="646">
        <f t="shared" si="47"/>
        <v>0</v>
      </c>
      <c r="E79" s="646">
        <f>$C79*E$77</f>
        <v>0</v>
      </c>
      <c r="F79" s="646">
        <f t="shared" si="48"/>
        <v>0</v>
      </c>
      <c r="G79" s="646">
        <f t="shared" si="48"/>
        <v>0</v>
      </c>
      <c r="H79" s="646">
        <f t="shared" si="48"/>
        <v>0</v>
      </c>
      <c r="I79" s="646">
        <f t="shared" si="48"/>
        <v>0</v>
      </c>
      <c r="K79" s="755"/>
      <c r="L79" s="756"/>
      <c r="M79" s="756"/>
      <c r="N79" s="756"/>
      <c r="O79" s="756"/>
      <c r="P79" s="756"/>
      <c r="Q79" s="757"/>
    </row>
    <row r="80" spans="1:17" ht="15" customHeight="1" x14ac:dyDescent="0.2">
      <c r="A80" s="680"/>
      <c r="B80" s="684" t="s">
        <v>1106</v>
      </c>
      <c r="C80" s="644"/>
      <c r="D80" s="646">
        <f t="shared" si="47"/>
        <v>0</v>
      </c>
      <c r="E80" s="646">
        <f>$C80*E$77</f>
        <v>0</v>
      </c>
      <c r="F80" s="646">
        <f t="shared" si="48"/>
        <v>0</v>
      </c>
      <c r="G80" s="646">
        <f t="shared" si="48"/>
        <v>0</v>
      </c>
      <c r="H80" s="646">
        <f t="shared" si="48"/>
        <v>0</v>
      </c>
      <c r="I80" s="646">
        <f t="shared" si="48"/>
        <v>0</v>
      </c>
      <c r="K80" s="248"/>
      <c r="L80" s="249"/>
      <c r="M80" s="249"/>
      <c r="N80" s="249"/>
      <c r="O80" s="249"/>
      <c r="P80" s="249"/>
      <c r="Q80" s="250"/>
    </row>
    <row r="81" spans="1:17" ht="15" customHeight="1" x14ac:dyDescent="0.2">
      <c r="A81" s="680"/>
      <c r="B81" s="1347"/>
      <c r="C81" s="644"/>
      <c r="D81" s="646">
        <f t="shared" si="47"/>
        <v>0</v>
      </c>
      <c r="E81" s="759">
        <f t="shared" ref="E81:I84" si="49">$C81*L81</f>
        <v>0</v>
      </c>
      <c r="F81" s="759">
        <f t="shared" si="49"/>
        <v>0</v>
      </c>
      <c r="G81" s="759">
        <f t="shared" si="49"/>
        <v>0</v>
      </c>
      <c r="H81" s="759">
        <f t="shared" si="49"/>
        <v>0</v>
      </c>
      <c r="I81" s="759">
        <f t="shared" si="49"/>
        <v>0</v>
      </c>
      <c r="K81" s="1348">
        <f t="shared" ref="K81:K84" si="50">B81</f>
        <v>0</v>
      </c>
      <c r="L81" s="943">
        <f>IFERROR(VLOOKUP($B81,'Sch C-3'!$C$8:$I$128,3,0),0)</f>
        <v>0</v>
      </c>
      <c r="M81" s="943">
        <f>IFERROR(VLOOKUP($B81,'Sch C-3'!$C$8:$I$128,4,0),0)</f>
        <v>0</v>
      </c>
      <c r="N81" s="943">
        <f>IFERROR(VLOOKUP($B81,'Sch C-3'!$C$8:$I$128,5,0),0)</f>
        <v>0</v>
      </c>
      <c r="O81" s="943">
        <f>IFERROR(VLOOKUP($B81,'Sch C-3'!$C$8:$I$128,6,0),0)</f>
        <v>0</v>
      </c>
      <c r="P81" s="943">
        <f>IFERROR(VLOOKUP($B81,'Sch C-3'!$C$8:$I$128,7,0),0)</f>
        <v>0</v>
      </c>
      <c r="Q81" s="943">
        <f t="shared" ref="Q81:Q84" si="51">SUM(L81:P81)</f>
        <v>0</v>
      </c>
    </row>
    <row r="82" spans="1:17" ht="15" customHeight="1" x14ac:dyDescent="0.2">
      <c r="A82" s="1372"/>
      <c r="B82" s="1373"/>
      <c r="C82" s="1374"/>
      <c r="D82" s="646">
        <f t="shared" ref="D82:D83" si="52">SUM(E82:I82)</f>
        <v>0</v>
      </c>
      <c r="E82" s="759">
        <f t="shared" ref="E82:E83" si="53">$C82*L82</f>
        <v>0</v>
      </c>
      <c r="F82" s="759">
        <f t="shared" ref="F82:F83" si="54">$C82*M82</f>
        <v>0</v>
      </c>
      <c r="G82" s="759">
        <f t="shared" ref="G82:G83" si="55">$C82*N82</f>
        <v>0</v>
      </c>
      <c r="H82" s="759">
        <f t="shared" ref="H82:H83" si="56">$C82*O82</f>
        <v>0</v>
      </c>
      <c r="I82" s="759">
        <f t="shared" ref="I82:I83" si="57">$C82*P82</f>
        <v>0</v>
      </c>
      <c r="K82" s="1348">
        <f t="shared" ref="K82" si="58">B82</f>
        <v>0</v>
      </c>
      <c r="L82" s="943">
        <f>IFERROR(VLOOKUP($B82,'Sch C-3'!$C$8:$I$128,3,0),0)</f>
        <v>0</v>
      </c>
      <c r="M82" s="943">
        <f>IFERROR(VLOOKUP($B82,'Sch C-3'!$C$8:$I$128,4,0),0)</f>
        <v>0</v>
      </c>
      <c r="N82" s="943">
        <f>IFERROR(VLOOKUP($B82,'Sch C-3'!$C$8:$I$128,5,0),0)</f>
        <v>0</v>
      </c>
      <c r="O82" s="943">
        <f>IFERROR(VLOOKUP($B82,'Sch C-3'!$C$8:$I$128,6,0),0)</f>
        <v>0</v>
      </c>
      <c r="P82" s="943">
        <f>IFERROR(VLOOKUP($B82,'Sch C-3'!$C$8:$I$128,7,0),0)</f>
        <v>0</v>
      </c>
      <c r="Q82" s="943">
        <f t="shared" ref="Q82" si="59">SUM(L82:P82)</f>
        <v>0</v>
      </c>
    </row>
    <row r="83" spans="1:17" ht="15" customHeight="1" x14ac:dyDescent="0.2">
      <c r="A83" s="1372"/>
      <c r="B83" s="684">
        <v>3.6</v>
      </c>
      <c r="C83" s="1374"/>
      <c r="D83" s="646">
        <f t="shared" si="52"/>
        <v>0</v>
      </c>
      <c r="E83" s="759">
        <f t="shared" si="53"/>
        <v>0</v>
      </c>
      <c r="F83" s="759">
        <f t="shared" si="54"/>
        <v>0</v>
      </c>
      <c r="G83" s="759">
        <f t="shared" si="55"/>
        <v>0</v>
      </c>
      <c r="H83" s="759">
        <f t="shared" si="56"/>
        <v>0</v>
      </c>
      <c r="I83" s="759">
        <f t="shared" si="57"/>
        <v>0</v>
      </c>
      <c r="K83" s="1348">
        <f t="shared" ref="K83" si="60">B83</f>
        <v>3.6</v>
      </c>
      <c r="L83" s="1375">
        <f>IFERROR(ROUND(E$203/$D$203,8),0)</f>
        <v>0</v>
      </c>
      <c r="M83" s="1375">
        <f t="shared" ref="M83" si="61">IFERROR(ROUND(F$203/$D$203,8),0)</f>
        <v>0</v>
      </c>
      <c r="N83" s="1375">
        <f t="shared" ref="N83" si="62">IFERROR(ROUND(G$203/$D$203,8),0)</f>
        <v>0</v>
      </c>
      <c r="O83" s="1375">
        <f t="shared" ref="O83" si="63">IFERROR(ROUND(H$203/$D$203,8),0)</f>
        <v>0</v>
      </c>
      <c r="P83" s="1375">
        <f t="shared" ref="P83" si="64">IFERROR(ROUND(I$203/$D$203,8),0)</f>
        <v>0</v>
      </c>
      <c r="Q83" s="943">
        <f t="shared" ref="Q83" si="65">SUM(L83:P83)</f>
        <v>0</v>
      </c>
    </row>
    <row r="84" spans="1:17" ht="15" customHeight="1" x14ac:dyDescent="0.2">
      <c r="A84" s="680"/>
      <c r="B84" s="684">
        <v>3.6</v>
      </c>
      <c r="C84" s="644"/>
      <c r="D84" s="646">
        <f t="shared" si="47"/>
        <v>0</v>
      </c>
      <c r="E84" s="759">
        <f t="shared" si="49"/>
        <v>0</v>
      </c>
      <c r="F84" s="759">
        <f t="shared" si="49"/>
        <v>0</v>
      </c>
      <c r="G84" s="759">
        <f t="shared" si="49"/>
        <v>0</v>
      </c>
      <c r="H84" s="759">
        <f t="shared" si="49"/>
        <v>0</v>
      </c>
      <c r="I84" s="759">
        <f t="shared" si="49"/>
        <v>0</v>
      </c>
      <c r="K84" s="1348">
        <f t="shared" si="50"/>
        <v>3.6</v>
      </c>
      <c r="L84" s="943">
        <f>L83</f>
        <v>0</v>
      </c>
      <c r="M84" s="943">
        <f t="shared" ref="M84:P84" si="66">M83</f>
        <v>0</v>
      </c>
      <c r="N84" s="943">
        <f t="shared" si="66"/>
        <v>0</v>
      </c>
      <c r="O84" s="943">
        <f t="shared" si="66"/>
        <v>0</v>
      </c>
      <c r="P84" s="943">
        <f t="shared" si="66"/>
        <v>0</v>
      </c>
      <c r="Q84" s="943">
        <f t="shared" si="51"/>
        <v>0</v>
      </c>
    </row>
    <row r="85" spans="1:17" ht="15" customHeight="1" x14ac:dyDescent="0.2">
      <c r="A85" s="679" t="s">
        <v>1107</v>
      </c>
      <c r="B85" s="721"/>
      <c r="C85" s="727"/>
      <c r="D85" s="646">
        <f>SUM(E85:I85)</f>
        <v>0</v>
      </c>
      <c r="E85" s="683">
        <f>E76+E78+E79+E80+E81+E82+E83+E84</f>
        <v>0</v>
      </c>
      <c r="F85" s="683">
        <f t="shared" ref="F85:I85" si="67">F76+F78+F79+F80+F81+F82+F83+F84</f>
        <v>0</v>
      </c>
      <c r="G85" s="683">
        <f t="shared" si="67"/>
        <v>0</v>
      </c>
      <c r="H85" s="683">
        <f t="shared" si="67"/>
        <v>0</v>
      </c>
      <c r="I85" s="683">
        <f t="shared" si="67"/>
        <v>0</v>
      </c>
      <c r="K85" s="752"/>
      <c r="L85" s="753"/>
      <c r="M85" s="753"/>
      <c r="N85" s="753"/>
      <c r="O85" s="753"/>
      <c r="P85" s="753"/>
      <c r="Q85" s="754"/>
    </row>
    <row r="86" spans="1:17" ht="15" customHeight="1" x14ac:dyDescent="0.2">
      <c r="A86" s="760" t="s">
        <v>1111</v>
      </c>
      <c r="B86" s="761"/>
      <c r="C86" s="762"/>
      <c r="D86" s="944">
        <f>SUM(E86:I86)</f>
        <v>0</v>
      </c>
      <c r="E86" s="944">
        <f>IFERROR(ROUND(E85/$D85,8),0)</f>
        <v>0</v>
      </c>
      <c r="F86" s="944">
        <f t="shared" ref="F86:I86" si="68">IFERROR(ROUND(F85/$D85,8),0)</f>
        <v>0</v>
      </c>
      <c r="G86" s="944">
        <f t="shared" si="68"/>
        <v>0</v>
      </c>
      <c r="H86" s="944">
        <f t="shared" si="68"/>
        <v>0</v>
      </c>
      <c r="I86" s="944">
        <f t="shared" si="68"/>
        <v>0</v>
      </c>
      <c r="K86" s="248"/>
      <c r="L86" s="249"/>
      <c r="M86" s="249"/>
      <c r="N86" s="249"/>
      <c r="O86" s="249"/>
      <c r="P86" s="249"/>
      <c r="Q86" s="250"/>
    </row>
    <row r="87" spans="1:17" ht="15" customHeight="1" x14ac:dyDescent="0.2">
      <c r="A87" s="429" t="s">
        <v>1109</v>
      </c>
      <c r="B87" s="1347"/>
      <c r="C87" s="644"/>
      <c r="D87" s="646">
        <f>SUM(E87:I87)</f>
        <v>0</v>
      </c>
      <c r="E87" s="751">
        <f>$C87*L87</f>
        <v>0</v>
      </c>
      <c r="F87" s="751">
        <f>$C87*M87</f>
        <v>0</v>
      </c>
      <c r="G87" s="751">
        <f>$C87*N87</f>
        <v>0</v>
      </c>
      <c r="H87" s="751">
        <f>$C87*O87</f>
        <v>0</v>
      </c>
      <c r="I87" s="751">
        <f>$C87*P87</f>
        <v>0</v>
      </c>
      <c r="K87" s="1348">
        <f t="shared" ref="K87" si="69">B87</f>
        <v>0</v>
      </c>
      <c r="L87" s="943">
        <f>IFERROR(VLOOKUP($B87,'Sch C-3'!$C$8:$I$128,3,0),0)</f>
        <v>0</v>
      </c>
      <c r="M87" s="943">
        <f>IFERROR(VLOOKUP($B87,'Sch C-3'!$C$8:$I$128,4,0),0)</f>
        <v>0</v>
      </c>
      <c r="N87" s="943">
        <f>IFERROR(VLOOKUP($B87,'Sch C-3'!$C$8:$I$128,5,0),0)</f>
        <v>0</v>
      </c>
      <c r="O87" s="943">
        <f>IFERROR(VLOOKUP($B87,'Sch C-3'!$C$8:$I$128,6,0),0)</f>
        <v>0</v>
      </c>
      <c r="P87" s="943">
        <f>IFERROR(VLOOKUP($B87,'Sch C-3'!$C$8:$I$128,7,0),0)</f>
        <v>0</v>
      </c>
      <c r="Q87" s="943">
        <f t="shared" ref="Q87" si="70">SUM(L87:P87)</f>
        <v>0</v>
      </c>
    </row>
    <row r="88" spans="1:17" ht="15" customHeight="1" x14ac:dyDescent="0.2">
      <c r="A88" s="429" t="s">
        <v>1112</v>
      </c>
      <c r="B88" s="589"/>
      <c r="C88" s="1351">
        <f>SUM(C58:C87)</f>
        <v>0</v>
      </c>
      <c r="D88" s="646">
        <f>D85+D87</f>
        <v>0</v>
      </c>
      <c r="E88" s="646">
        <f t="shared" ref="E88:I88" si="71">E85+E87</f>
        <v>0</v>
      </c>
      <c r="F88" s="646">
        <f t="shared" si="71"/>
        <v>0</v>
      </c>
      <c r="G88" s="646">
        <f t="shared" si="71"/>
        <v>0</v>
      </c>
      <c r="H88" s="646">
        <f t="shared" si="71"/>
        <v>0</v>
      </c>
      <c r="I88" s="646">
        <f t="shared" si="71"/>
        <v>0</v>
      </c>
    </row>
    <row r="89" spans="1:17" ht="15" customHeight="1" x14ac:dyDescent="0.25">
      <c r="A89" s="11"/>
      <c r="B89" s="11"/>
      <c r="C89" s="763"/>
      <c r="D89" s="735"/>
      <c r="E89" s="735"/>
      <c r="F89" s="735"/>
      <c r="G89" s="735"/>
      <c r="H89" s="735"/>
      <c r="I89" s="735"/>
    </row>
    <row r="90" spans="1:17" ht="15" customHeight="1" x14ac:dyDescent="0.25">
      <c r="A90" s="11"/>
      <c r="B90" s="11"/>
      <c r="D90" s="763"/>
      <c r="E90" s="764"/>
      <c r="F90" s="764"/>
      <c r="G90" s="764"/>
      <c r="H90" s="764"/>
      <c r="I90" s="764"/>
      <c r="K90" s="765"/>
      <c r="L90" s="765"/>
      <c r="M90" s="765"/>
      <c r="N90" s="308"/>
      <c r="O90" s="765"/>
      <c r="P90" s="765"/>
      <c r="Q90" s="765"/>
    </row>
    <row r="91" spans="1:17" ht="38.25" x14ac:dyDescent="0.2">
      <c r="A91" s="742" t="s">
        <v>1095</v>
      </c>
      <c r="B91" s="743" t="s">
        <v>725</v>
      </c>
      <c r="C91" s="743" t="s">
        <v>1096</v>
      </c>
      <c r="D91" s="743" t="s">
        <v>1097</v>
      </c>
      <c r="E91" s="744" t="s">
        <v>472</v>
      </c>
      <c r="F91" s="640" t="s">
        <v>473</v>
      </c>
      <c r="G91" s="745" t="s">
        <v>474</v>
      </c>
      <c r="H91" s="746" t="s">
        <v>475</v>
      </c>
      <c r="I91" s="747" t="s">
        <v>476</v>
      </c>
      <c r="K91" s="743" t="s">
        <v>725</v>
      </c>
      <c r="L91" s="744" t="s">
        <v>472</v>
      </c>
      <c r="M91" s="640" t="s">
        <v>473</v>
      </c>
      <c r="N91" s="745" t="s">
        <v>474</v>
      </c>
      <c r="O91" s="746" t="s">
        <v>475</v>
      </c>
      <c r="P91" s="747" t="s">
        <v>476</v>
      </c>
      <c r="Q91" s="747" t="s">
        <v>471</v>
      </c>
    </row>
    <row r="92" spans="1:17" ht="15" customHeight="1" x14ac:dyDescent="0.2">
      <c r="A92" s="692" t="s">
        <v>474</v>
      </c>
      <c r="B92" s="749" t="s">
        <v>731</v>
      </c>
      <c r="C92" s="750"/>
      <c r="D92" s="750"/>
      <c r="E92" s="750"/>
      <c r="F92" s="750"/>
      <c r="G92" s="750"/>
      <c r="H92" s="750"/>
      <c r="I92" s="708"/>
      <c r="K92" s="707"/>
      <c r="L92" s="750"/>
      <c r="M92" s="750"/>
      <c r="N92" s="750"/>
      <c r="O92" s="750"/>
      <c r="P92" s="750"/>
      <c r="Q92" s="708"/>
    </row>
    <row r="93" spans="1:17" ht="15" customHeight="1" x14ac:dyDescent="0.2">
      <c r="A93" s="679" t="s">
        <v>1098</v>
      </c>
      <c r="B93" s="1347"/>
      <c r="C93" s="644"/>
      <c r="D93" s="381">
        <f t="shared" ref="D93:D110" si="72">SUM(E93:I93)</f>
        <v>0</v>
      </c>
      <c r="E93" s="751">
        <f t="shared" ref="E93:I110" si="73">$C93*L93</f>
        <v>0</v>
      </c>
      <c r="F93" s="751">
        <f t="shared" si="73"/>
        <v>0</v>
      </c>
      <c r="G93" s="751">
        <f t="shared" si="73"/>
        <v>0</v>
      </c>
      <c r="H93" s="751">
        <f t="shared" si="73"/>
        <v>0</v>
      </c>
      <c r="I93" s="751">
        <f t="shared" si="73"/>
        <v>0</v>
      </c>
      <c r="K93" s="1348">
        <f t="shared" ref="K93:K110" si="74">B93</f>
        <v>0</v>
      </c>
      <c r="L93" s="943">
        <f>IFERROR(VLOOKUP($B93,'Sch C-3'!$C$8:$I$128,3,0),0)</f>
        <v>0</v>
      </c>
      <c r="M93" s="943">
        <f>IFERROR(VLOOKUP($B93,'Sch C-3'!$C$8:$I$128,4,0),0)</f>
        <v>0</v>
      </c>
      <c r="N93" s="943">
        <f>IFERROR(VLOOKUP($B93,'Sch C-3'!$C$8:$I$128,5,0),0)</f>
        <v>0</v>
      </c>
      <c r="O93" s="943">
        <f>IFERROR(VLOOKUP($B93,'Sch C-3'!$C$8:$I$128,6,0),0)</f>
        <v>0</v>
      </c>
      <c r="P93" s="943">
        <f>IFERROR(VLOOKUP($B93,'Sch C-3'!$C$8:$I$128,7,0),0)</f>
        <v>0</v>
      </c>
      <c r="Q93" s="943">
        <f t="shared" ref="Q93:Q110" si="75">SUM(L93:P93)</f>
        <v>0</v>
      </c>
    </row>
    <row r="94" spans="1:17" ht="15" customHeight="1" x14ac:dyDescent="0.2">
      <c r="A94" s="679" t="s">
        <v>1099</v>
      </c>
      <c r="B94" s="1347"/>
      <c r="C94" s="644"/>
      <c r="D94" s="646">
        <f t="shared" si="72"/>
        <v>0</v>
      </c>
      <c r="E94" s="751">
        <f t="shared" si="73"/>
        <v>0</v>
      </c>
      <c r="F94" s="751">
        <f t="shared" si="73"/>
        <v>0</v>
      </c>
      <c r="G94" s="751">
        <f t="shared" si="73"/>
        <v>0</v>
      </c>
      <c r="H94" s="751">
        <f t="shared" si="73"/>
        <v>0</v>
      </c>
      <c r="I94" s="751">
        <f t="shared" si="73"/>
        <v>0</v>
      </c>
      <c r="K94" s="1348">
        <f t="shared" si="74"/>
        <v>0</v>
      </c>
      <c r="L94" s="943">
        <f>IFERROR(VLOOKUP($B94,'Sch C-3'!$C$8:$I$128,3,0),0)</f>
        <v>0</v>
      </c>
      <c r="M94" s="943">
        <f>IFERROR(VLOOKUP($B94,'Sch C-3'!$C$8:$I$128,4,0),0)</f>
        <v>0</v>
      </c>
      <c r="N94" s="943">
        <f>IFERROR(VLOOKUP($B94,'Sch C-3'!$C$8:$I$128,5,0),0)</f>
        <v>0</v>
      </c>
      <c r="O94" s="943">
        <f>IFERROR(VLOOKUP($B94,'Sch C-3'!$C$8:$I$128,6,0),0)</f>
        <v>0</v>
      </c>
      <c r="P94" s="943">
        <f>IFERROR(VLOOKUP($B94,'Sch C-3'!$C$8:$I$128,7,0),0)</f>
        <v>0</v>
      </c>
      <c r="Q94" s="943">
        <f t="shared" si="75"/>
        <v>0</v>
      </c>
    </row>
    <row r="95" spans="1:17" ht="15" customHeight="1" x14ac:dyDescent="0.2">
      <c r="A95" s="679" t="s">
        <v>694</v>
      </c>
      <c r="B95" s="1347"/>
      <c r="C95" s="644"/>
      <c r="D95" s="646">
        <f t="shared" si="72"/>
        <v>0</v>
      </c>
      <c r="E95" s="751">
        <f t="shared" si="73"/>
        <v>0</v>
      </c>
      <c r="F95" s="751">
        <f t="shared" si="73"/>
        <v>0</v>
      </c>
      <c r="G95" s="751">
        <f t="shared" si="73"/>
        <v>0</v>
      </c>
      <c r="H95" s="751">
        <f t="shared" si="73"/>
        <v>0</v>
      </c>
      <c r="I95" s="751">
        <f t="shared" si="73"/>
        <v>0</v>
      </c>
      <c r="K95" s="1348">
        <f t="shared" si="74"/>
        <v>0</v>
      </c>
      <c r="L95" s="943">
        <f>IFERROR(VLOOKUP($B95,'Sch C-3'!$C$8:$I$128,3,0),0)</f>
        <v>0</v>
      </c>
      <c r="M95" s="943">
        <f>IFERROR(VLOOKUP($B95,'Sch C-3'!$C$8:$I$128,4,0),0)</f>
        <v>0</v>
      </c>
      <c r="N95" s="943">
        <f>IFERROR(VLOOKUP($B95,'Sch C-3'!$C$8:$I$128,5,0),0)</f>
        <v>0</v>
      </c>
      <c r="O95" s="943">
        <f>IFERROR(VLOOKUP($B95,'Sch C-3'!$C$8:$I$128,6,0),0)</f>
        <v>0</v>
      </c>
      <c r="P95" s="943">
        <f>IFERROR(VLOOKUP($B95,'Sch C-3'!$C$8:$I$128,7,0),0)</f>
        <v>0</v>
      </c>
      <c r="Q95" s="943">
        <f t="shared" si="75"/>
        <v>0</v>
      </c>
    </row>
    <row r="96" spans="1:17" ht="15" customHeight="1" x14ac:dyDescent="0.2">
      <c r="A96" s="679" t="s">
        <v>685</v>
      </c>
      <c r="B96" s="1347"/>
      <c r="C96" s="644"/>
      <c r="D96" s="646">
        <f t="shared" si="72"/>
        <v>0</v>
      </c>
      <c r="E96" s="751">
        <f t="shared" si="73"/>
        <v>0</v>
      </c>
      <c r="F96" s="751">
        <f t="shared" si="73"/>
        <v>0</v>
      </c>
      <c r="G96" s="751">
        <f t="shared" si="73"/>
        <v>0</v>
      </c>
      <c r="H96" s="751">
        <f t="shared" si="73"/>
        <v>0</v>
      </c>
      <c r="I96" s="751">
        <f t="shared" si="73"/>
        <v>0</v>
      </c>
      <c r="K96" s="1348">
        <f t="shared" si="74"/>
        <v>0</v>
      </c>
      <c r="L96" s="943">
        <f>IFERROR(VLOOKUP($B96,'Sch C-3'!$C$8:$I$128,3,0),0)</f>
        <v>0</v>
      </c>
      <c r="M96" s="943">
        <f>IFERROR(VLOOKUP($B96,'Sch C-3'!$C$8:$I$128,4,0),0)</f>
        <v>0</v>
      </c>
      <c r="N96" s="943">
        <f>IFERROR(VLOOKUP($B96,'Sch C-3'!$C$8:$I$128,5,0),0)</f>
        <v>0</v>
      </c>
      <c r="O96" s="943">
        <f>IFERROR(VLOOKUP($B96,'Sch C-3'!$C$8:$I$128,6,0),0)</f>
        <v>0</v>
      </c>
      <c r="P96" s="943">
        <f>IFERROR(VLOOKUP($B96,'Sch C-3'!$C$8:$I$128,7,0),0)</f>
        <v>0</v>
      </c>
      <c r="Q96" s="943">
        <f t="shared" si="75"/>
        <v>0</v>
      </c>
    </row>
    <row r="97" spans="1:17" ht="15" customHeight="1" x14ac:dyDescent="0.2">
      <c r="A97" s="679" t="s">
        <v>684</v>
      </c>
      <c r="B97" s="1347"/>
      <c r="C97" s="644"/>
      <c r="D97" s="646">
        <f t="shared" si="72"/>
        <v>0</v>
      </c>
      <c r="E97" s="751">
        <f t="shared" si="73"/>
        <v>0</v>
      </c>
      <c r="F97" s="751">
        <f t="shared" si="73"/>
        <v>0</v>
      </c>
      <c r="G97" s="751">
        <f t="shared" si="73"/>
        <v>0</v>
      </c>
      <c r="H97" s="751">
        <f t="shared" si="73"/>
        <v>0</v>
      </c>
      <c r="I97" s="751">
        <f t="shared" si="73"/>
        <v>0</v>
      </c>
      <c r="K97" s="1348">
        <f t="shared" si="74"/>
        <v>0</v>
      </c>
      <c r="L97" s="943">
        <f>IFERROR(VLOOKUP($B97,'Sch C-3'!$C$8:$I$128,3,0),0)</f>
        <v>0</v>
      </c>
      <c r="M97" s="943">
        <f>IFERROR(VLOOKUP($B97,'Sch C-3'!$C$8:$I$128,4,0),0)</f>
        <v>0</v>
      </c>
      <c r="N97" s="943">
        <f>IFERROR(VLOOKUP($B97,'Sch C-3'!$C$8:$I$128,5,0),0)</f>
        <v>0</v>
      </c>
      <c r="O97" s="943">
        <f>IFERROR(VLOOKUP($B97,'Sch C-3'!$C$8:$I$128,6,0),0)</f>
        <v>0</v>
      </c>
      <c r="P97" s="943">
        <f>IFERROR(VLOOKUP($B97,'Sch C-3'!$C$8:$I$128,7,0),0)</f>
        <v>0</v>
      </c>
      <c r="Q97" s="943">
        <f t="shared" si="75"/>
        <v>0</v>
      </c>
    </row>
    <row r="98" spans="1:17" ht="15" customHeight="1" x14ac:dyDescent="0.2">
      <c r="A98" s="679" t="s">
        <v>1100</v>
      </c>
      <c r="B98" s="1347"/>
      <c r="C98" s="644"/>
      <c r="D98" s="646">
        <f t="shared" si="72"/>
        <v>0</v>
      </c>
      <c r="E98" s="751">
        <f t="shared" si="73"/>
        <v>0</v>
      </c>
      <c r="F98" s="751">
        <f t="shared" si="73"/>
        <v>0</v>
      </c>
      <c r="G98" s="751">
        <f t="shared" si="73"/>
        <v>0</v>
      </c>
      <c r="H98" s="751">
        <f t="shared" si="73"/>
        <v>0</v>
      </c>
      <c r="I98" s="751">
        <f t="shared" si="73"/>
        <v>0</v>
      </c>
      <c r="K98" s="1348">
        <f t="shared" si="74"/>
        <v>0</v>
      </c>
      <c r="L98" s="943">
        <f>IFERROR(VLOOKUP($B98,'Sch C-3'!$C$8:$I$128,3,0),0)</f>
        <v>0</v>
      </c>
      <c r="M98" s="943">
        <f>IFERROR(VLOOKUP($B98,'Sch C-3'!$C$8:$I$128,4,0),0)</f>
        <v>0</v>
      </c>
      <c r="N98" s="943">
        <f>IFERROR(VLOOKUP($B98,'Sch C-3'!$C$8:$I$128,5,0),0)</f>
        <v>0</v>
      </c>
      <c r="O98" s="943">
        <f>IFERROR(VLOOKUP($B98,'Sch C-3'!$C$8:$I$128,6,0),0)</f>
        <v>0</v>
      </c>
      <c r="P98" s="943">
        <f>IFERROR(VLOOKUP($B98,'Sch C-3'!$C$8:$I$128,7,0),0)</f>
        <v>0</v>
      </c>
      <c r="Q98" s="943">
        <f t="shared" si="75"/>
        <v>0</v>
      </c>
    </row>
    <row r="99" spans="1:17" ht="15" customHeight="1" x14ac:dyDescent="0.2">
      <c r="A99" s="679" t="s">
        <v>690</v>
      </c>
      <c r="B99" s="1347"/>
      <c r="C99" s="644"/>
      <c r="D99" s="646">
        <f t="shared" si="72"/>
        <v>0</v>
      </c>
      <c r="E99" s="751">
        <f t="shared" si="73"/>
        <v>0</v>
      </c>
      <c r="F99" s="751">
        <f t="shared" si="73"/>
        <v>0</v>
      </c>
      <c r="G99" s="751">
        <f t="shared" si="73"/>
        <v>0</v>
      </c>
      <c r="H99" s="751">
        <f t="shared" si="73"/>
        <v>0</v>
      </c>
      <c r="I99" s="751">
        <f t="shared" si="73"/>
        <v>0</v>
      </c>
      <c r="K99" s="1348">
        <f t="shared" si="74"/>
        <v>0</v>
      </c>
      <c r="L99" s="943">
        <f>IFERROR(VLOOKUP($B99,'Sch C-3'!$C$8:$I$128,3,0),0)</f>
        <v>0</v>
      </c>
      <c r="M99" s="943">
        <f>IFERROR(VLOOKUP($B99,'Sch C-3'!$C$8:$I$128,4,0),0)</f>
        <v>0</v>
      </c>
      <c r="N99" s="943">
        <f>IFERROR(VLOOKUP($B99,'Sch C-3'!$C$8:$I$128,5,0),0)</f>
        <v>0</v>
      </c>
      <c r="O99" s="943">
        <f>IFERROR(VLOOKUP($B99,'Sch C-3'!$C$8:$I$128,6,0),0)</f>
        <v>0</v>
      </c>
      <c r="P99" s="943">
        <f>IFERROR(VLOOKUP($B99,'Sch C-3'!$C$8:$I$128,7,0),0)</f>
        <v>0</v>
      </c>
      <c r="Q99" s="943">
        <f t="shared" si="75"/>
        <v>0</v>
      </c>
    </row>
    <row r="100" spans="1:17" ht="15" customHeight="1" x14ac:dyDescent="0.2">
      <c r="A100" s="679" t="s">
        <v>1101</v>
      </c>
      <c r="B100" s="1347"/>
      <c r="C100" s="644"/>
      <c r="D100" s="646">
        <f t="shared" si="72"/>
        <v>0</v>
      </c>
      <c r="E100" s="751">
        <f t="shared" si="73"/>
        <v>0</v>
      </c>
      <c r="F100" s="751">
        <f t="shared" si="73"/>
        <v>0</v>
      </c>
      <c r="G100" s="751">
        <f t="shared" si="73"/>
        <v>0</v>
      </c>
      <c r="H100" s="751">
        <f t="shared" si="73"/>
        <v>0</v>
      </c>
      <c r="I100" s="751">
        <f t="shared" si="73"/>
        <v>0</v>
      </c>
      <c r="K100" s="1348">
        <f t="shared" si="74"/>
        <v>0</v>
      </c>
      <c r="L100" s="943">
        <f>IFERROR(VLOOKUP($B100,'Sch C-3'!$C$8:$I$128,3,0),0)</f>
        <v>0</v>
      </c>
      <c r="M100" s="943">
        <f>IFERROR(VLOOKUP($B100,'Sch C-3'!$C$8:$I$128,4,0),0)</f>
        <v>0</v>
      </c>
      <c r="N100" s="943">
        <f>IFERROR(VLOOKUP($B100,'Sch C-3'!$C$8:$I$128,5,0),0)</f>
        <v>0</v>
      </c>
      <c r="O100" s="943">
        <f>IFERROR(VLOOKUP($B100,'Sch C-3'!$C$8:$I$128,6,0),0)</f>
        <v>0</v>
      </c>
      <c r="P100" s="943">
        <f>IFERROR(VLOOKUP($B100,'Sch C-3'!$C$8:$I$128,7,0),0)</f>
        <v>0</v>
      </c>
      <c r="Q100" s="943">
        <f t="shared" si="75"/>
        <v>0</v>
      </c>
    </row>
    <row r="101" spans="1:17" ht="15" customHeight="1" x14ac:dyDescent="0.2">
      <c r="A101" s="679" t="s">
        <v>687</v>
      </c>
      <c r="B101" s="1347"/>
      <c r="C101" s="644"/>
      <c r="D101" s="646">
        <f t="shared" si="72"/>
        <v>0</v>
      </c>
      <c r="E101" s="751">
        <f t="shared" si="73"/>
        <v>0</v>
      </c>
      <c r="F101" s="751">
        <f t="shared" si="73"/>
        <v>0</v>
      </c>
      <c r="G101" s="751">
        <f t="shared" si="73"/>
        <v>0</v>
      </c>
      <c r="H101" s="751">
        <f t="shared" si="73"/>
        <v>0</v>
      </c>
      <c r="I101" s="751">
        <f t="shared" si="73"/>
        <v>0</v>
      </c>
      <c r="K101" s="1348">
        <f t="shared" si="74"/>
        <v>0</v>
      </c>
      <c r="L101" s="943">
        <f>IFERROR(VLOOKUP($B101,'Sch C-3'!$C$8:$I$128,3,0),0)</f>
        <v>0</v>
      </c>
      <c r="M101" s="943">
        <f>IFERROR(VLOOKUP($B101,'Sch C-3'!$C$8:$I$128,4,0),0)</f>
        <v>0</v>
      </c>
      <c r="N101" s="943">
        <f>IFERROR(VLOOKUP($B101,'Sch C-3'!$C$8:$I$128,5,0),0)</f>
        <v>0</v>
      </c>
      <c r="O101" s="943">
        <f>IFERROR(VLOOKUP($B101,'Sch C-3'!$C$8:$I$128,6,0),0)</f>
        <v>0</v>
      </c>
      <c r="P101" s="943">
        <f>IFERROR(VLOOKUP($B101,'Sch C-3'!$C$8:$I$128,7,0),0)</f>
        <v>0</v>
      </c>
      <c r="Q101" s="943">
        <f t="shared" si="75"/>
        <v>0</v>
      </c>
    </row>
    <row r="102" spans="1:17" ht="15" customHeight="1" x14ac:dyDescent="0.2">
      <c r="A102" s="679" t="s">
        <v>683</v>
      </c>
      <c r="B102" s="1347"/>
      <c r="C102" s="644"/>
      <c r="D102" s="646">
        <f t="shared" si="72"/>
        <v>0</v>
      </c>
      <c r="E102" s="751">
        <f t="shared" si="73"/>
        <v>0</v>
      </c>
      <c r="F102" s="751">
        <f t="shared" si="73"/>
        <v>0</v>
      </c>
      <c r="G102" s="751">
        <f t="shared" si="73"/>
        <v>0</v>
      </c>
      <c r="H102" s="751">
        <f t="shared" si="73"/>
        <v>0</v>
      </c>
      <c r="I102" s="751">
        <f t="shared" si="73"/>
        <v>0</v>
      </c>
      <c r="K102" s="1348">
        <f t="shared" si="74"/>
        <v>0</v>
      </c>
      <c r="L102" s="943">
        <f>IFERROR(VLOOKUP($B102,'Sch C-3'!$C$8:$I$128,3,0),0)</f>
        <v>0</v>
      </c>
      <c r="M102" s="943">
        <f>IFERROR(VLOOKUP($B102,'Sch C-3'!$C$8:$I$128,4,0),0)</f>
        <v>0</v>
      </c>
      <c r="N102" s="943">
        <f>IFERROR(VLOOKUP($B102,'Sch C-3'!$C$8:$I$128,5,0),0)</f>
        <v>0</v>
      </c>
      <c r="O102" s="943">
        <f>IFERROR(VLOOKUP($B102,'Sch C-3'!$C$8:$I$128,6,0),0)</f>
        <v>0</v>
      </c>
      <c r="P102" s="943">
        <f>IFERROR(VLOOKUP($B102,'Sch C-3'!$C$8:$I$128,7,0),0)</f>
        <v>0</v>
      </c>
      <c r="Q102" s="943">
        <f t="shared" si="75"/>
        <v>0</v>
      </c>
    </row>
    <row r="103" spans="1:17" ht="15" customHeight="1" x14ac:dyDescent="0.2">
      <c r="A103" s="34" t="s">
        <v>1102</v>
      </c>
      <c r="B103" s="1347"/>
      <c r="C103" s="644"/>
      <c r="D103" s="646">
        <f t="shared" si="72"/>
        <v>0</v>
      </c>
      <c r="E103" s="751">
        <f t="shared" si="73"/>
        <v>0</v>
      </c>
      <c r="F103" s="751">
        <f t="shared" si="73"/>
        <v>0</v>
      </c>
      <c r="G103" s="751">
        <f t="shared" si="73"/>
        <v>0</v>
      </c>
      <c r="H103" s="751">
        <f t="shared" si="73"/>
        <v>0</v>
      </c>
      <c r="I103" s="751">
        <f t="shared" si="73"/>
        <v>0</v>
      </c>
      <c r="K103" s="1348">
        <f t="shared" si="74"/>
        <v>0</v>
      </c>
      <c r="L103" s="943">
        <f>IFERROR(VLOOKUP($B103,'Sch C-3'!$C$8:$I$128,3,0),0)</f>
        <v>0</v>
      </c>
      <c r="M103" s="943">
        <f>IFERROR(VLOOKUP($B103,'Sch C-3'!$C$8:$I$128,4,0),0)</f>
        <v>0</v>
      </c>
      <c r="N103" s="943">
        <f>IFERROR(VLOOKUP($B103,'Sch C-3'!$C$8:$I$128,5,0),0)</f>
        <v>0</v>
      </c>
      <c r="O103" s="943">
        <f>IFERROR(VLOOKUP($B103,'Sch C-3'!$C$8:$I$128,6,0),0)</f>
        <v>0</v>
      </c>
      <c r="P103" s="943">
        <f>IFERROR(VLOOKUP($B103,'Sch C-3'!$C$8:$I$128,7,0),0)</f>
        <v>0</v>
      </c>
      <c r="Q103" s="943">
        <f t="shared" si="75"/>
        <v>0</v>
      </c>
    </row>
    <row r="104" spans="1:17" ht="15" customHeight="1" x14ac:dyDescent="0.2">
      <c r="A104" s="679" t="s">
        <v>1103</v>
      </c>
      <c r="B104" s="1347"/>
      <c r="C104" s="644"/>
      <c r="D104" s="646">
        <f t="shared" si="72"/>
        <v>0</v>
      </c>
      <c r="E104" s="751">
        <f t="shared" si="73"/>
        <v>0</v>
      </c>
      <c r="F104" s="751">
        <f t="shared" si="73"/>
        <v>0</v>
      </c>
      <c r="G104" s="751">
        <f t="shared" si="73"/>
        <v>0</v>
      </c>
      <c r="H104" s="751">
        <f t="shared" si="73"/>
        <v>0</v>
      </c>
      <c r="I104" s="751">
        <f t="shared" si="73"/>
        <v>0</v>
      </c>
      <c r="K104" s="1348">
        <f t="shared" si="74"/>
        <v>0</v>
      </c>
      <c r="L104" s="943">
        <f>IFERROR(VLOOKUP($B104,'Sch C-3'!$C$8:$I$128,3,0),0)</f>
        <v>0</v>
      </c>
      <c r="M104" s="943">
        <f>IFERROR(VLOOKUP($B104,'Sch C-3'!$C$8:$I$128,4,0),0)</f>
        <v>0</v>
      </c>
      <c r="N104" s="943">
        <f>IFERROR(VLOOKUP($B104,'Sch C-3'!$C$8:$I$128,5,0),0)</f>
        <v>0</v>
      </c>
      <c r="O104" s="943">
        <f>IFERROR(VLOOKUP($B104,'Sch C-3'!$C$8:$I$128,6,0),0)</f>
        <v>0</v>
      </c>
      <c r="P104" s="943">
        <f>IFERROR(VLOOKUP($B104,'Sch C-3'!$C$8:$I$128,7,0),0)</f>
        <v>0</v>
      </c>
      <c r="Q104" s="943">
        <f t="shared" si="75"/>
        <v>0</v>
      </c>
    </row>
    <row r="105" spans="1:17" ht="15" customHeight="1" x14ac:dyDescent="0.2">
      <c r="A105" s="680"/>
      <c r="B105" s="1347"/>
      <c r="C105" s="644"/>
      <c r="D105" s="646">
        <f t="shared" si="72"/>
        <v>0</v>
      </c>
      <c r="E105" s="751">
        <f t="shared" si="73"/>
        <v>0</v>
      </c>
      <c r="F105" s="751">
        <f t="shared" si="73"/>
        <v>0</v>
      </c>
      <c r="G105" s="751">
        <f t="shared" si="73"/>
        <v>0</v>
      </c>
      <c r="H105" s="751">
        <f t="shared" si="73"/>
        <v>0</v>
      </c>
      <c r="I105" s="751">
        <f t="shared" si="73"/>
        <v>0</v>
      </c>
      <c r="K105" s="1348">
        <f t="shared" si="74"/>
        <v>0</v>
      </c>
      <c r="L105" s="943">
        <f>IFERROR(VLOOKUP($B105,'Sch C-3'!$C$8:$I$128,3,0),0)</f>
        <v>0</v>
      </c>
      <c r="M105" s="943">
        <f>IFERROR(VLOOKUP($B105,'Sch C-3'!$C$8:$I$128,4,0),0)</f>
        <v>0</v>
      </c>
      <c r="N105" s="943">
        <f>IFERROR(VLOOKUP($B105,'Sch C-3'!$C$8:$I$128,5,0),0)</f>
        <v>0</v>
      </c>
      <c r="O105" s="943">
        <f>IFERROR(VLOOKUP($B105,'Sch C-3'!$C$8:$I$128,6,0),0)</f>
        <v>0</v>
      </c>
      <c r="P105" s="943">
        <f>IFERROR(VLOOKUP($B105,'Sch C-3'!$C$8:$I$128,7,0),0)</f>
        <v>0</v>
      </c>
      <c r="Q105" s="943">
        <f t="shared" si="75"/>
        <v>0</v>
      </c>
    </row>
    <row r="106" spans="1:17" ht="15" customHeight="1" x14ac:dyDescent="0.2">
      <c r="A106" s="680"/>
      <c r="B106" s="1347"/>
      <c r="C106" s="644"/>
      <c r="D106" s="646">
        <f t="shared" si="72"/>
        <v>0</v>
      </c>
      <c r="E106" s="751">
        <f t="shared" si="73"/>
        <v>0</v>
      </c>
      <c r="F106" s="751">
        <f t="shared" si="73"/>
        <v>0</v>
      </c>
      <c r="G106" s="751">
        <f t="shared" si="73"/>
        <v>0</v>
      </c>
      <c r="H106" s="751">
        <f t="shared" si="73"/>
        <v>0</v>
      </c>
      <c r="I106" s="751">
        <f t="shared" si="73"/>
        <v>0</v>
      </c>
      <c r="K106" s="1348">
        <f t="shared" si="74"/>
        <v>0</v>
      </c>
      <c r="L106" s="943">
        <f>IFERROR(VLOOKUP($B106,'Sch C-3'!$C$8:$I$128,3,0),0)</f>
        <v>0</v>
      </c>
      <c r="M106" s="943">
        <f>IFERROR(VLOOKUP($B106,'Sch C-3'!$C$8:$I$128,4,0),0)</f>
        <v>0</v>
      </c>
      <c r="N106" s="943">
        <f>IFERROR(VLOOKUP($B106,'Sch C-3'!$C$8:$I$128,5,0),0)</f>
        <v>0</v>
      </c>
      <c r="O106" s="943">
        <f>IFERROR(VLOOKUP($B106,'Sch C-3'!$C$8:$I$128,6,0),0)</f>
        <v>0</v>
      </c>
      <c r="P106" s="943">
        <f>IFERROR(VLOOKUP($B106,'Sch C-3'!$C$8:$I$128,7,0),0)</f>
        <v>0</v>
      </c>
      <c r="Q106" s="943">
        <f t="shared" si="75"/>
        <v>0</v>
      </c>
    </row>
    <row r="107" spans="1:17" ht="15" customHeight="1" x14ac:dyDescent="0.2">
      <c r="A107" s="680"/>
      <c r="B107" s="1347"/>
      <c r="C107" s="644"/>
      <c r="D107" s="646">
        <f t="shared" si="72"/>
        <v>0</v>
      </c>
      <c r="E107" s="751">
        <f t="shared" si="73"/>
        <v>0</v>
      </c>
      <c r="F107" s="751">
        <f t="shared" si="73"/>
        <v>0</v>
      </c>
      <c r="G107" s="751">
        <f t="shared" si="73"/>
        <v>0</v>
      </c>
      <c r="H107" s="751">
        <f t="shared" si="73"/>
        <v>0</v>
      </c>
      <c r="I107" s="751">
        <f t="shared" si="73"/>
        <v>0</v>
      </c>
      <c r="K107" s="1348">
        <f t="shared" si="74"/>
        <v>0</v>
      </c>
      <c r="L107" s="943">
        <f>IFERROR(VLOOKUP($B107,'Sch C-3'!$C$8:$I$128,3,0),0)</f>
        <v>0</v>
      </c>
      <c r="M107" s="943">
        <f>IFERROR(VLOOKUP($B107,'Sch C-3'!$C$8:$I$128,4,0),0)</f>
        <v>0</v>
      </c>
      <c r="N107" s="943">
        <f>IFERROR(VLOOKUP($B107,'Sch C-3'!$C$8:$I$128,5,0),0)</f>
        <v>0</v>
      </c>
      <c r="O107" s="943">
        <f>IFERROR(VLOOKUP($B107,'Sch C-3'!$C$8:$I$128,6,0),0)</f>
        <v>0</v>
      </c>
      <c r="P107" s="943">
        <f>IFERROR(VLOOKUP($B107,'Sch C-3'!$C$8:$I$128,7,0),0)</f>
        <v>0</v>
      </c>
      <c r="Q107" s="943">
        <f t="shared" si="75"/>
        <v>0</v>
      </c>
    </row>
    <row r="108" spans="1:17" ht="15" customHeight="1" x14ac:dyDescent="0.2">
      <c r="A108" s="680"/>
      <c r="B108" s="1347"/>
      <c r="C108" s="644"/>
      <c r="D108" s="646">
        <f t="shared" si="72"/>
        <v>0</v>
      </c>
      <c r="E108" s="751">
        <f t="shared" si="73"/>
        <v>0</v>
      </c>
      <c r="F108" s="751">
        <f t="shared" si="73"/>
        <v>0</v>
      </c>
      <c r="G108" s="751">
        <f t="shared" si="73"/>
        <v>0</v>
      </c>
      <c r="H108" s="751">
        <f t="shared" si="73"/>
        <v>0</v>
      </c>
      <c r="I108" s="751">
        <f t="shared" si="73"/>
        <v>0</v>
      </c>
      <c r="K108" s="1348">
        <f t="shared" si="74"/>
        <v>0</v>
      </c>
      <c r="L108" s="943">
        <f>IFERROR(VLOOKUP($B108,'Sch C-3'!$C$8:$I$128,3,0),0)</f>
        <v>0</v>
      </c>
      <c r="M108" s="943">
        <f>IFERROR(VLOOKUP($B108,'Sch C-3'!$C$8:$I$128,4,0),0)</f>
        <v>0</v>
      </c>
      <c r="N108" s="943">
        <f>IFERROR(VLOOKUP($B108,'Sch C-3'!$C$8:$I$128,5,0),0)</f>
        <v>0</v>
      </c>
      <c r="O108" s="943">
        <f>IFERROR(VLOOKUP($B108,'Sch C-3'!$C$8:$I$128,6,0),0)</f>
        <v>0</v>
      </c>
      <c r="P108" s="943">
        <f>IFERROR(VLOOKUP($B108,'Sch C-3'!$C$8:$I$128,7,0),0)</f>
        <v>0</v>
      </c>
      <c r="Q108" s="943">
        <f t="shared" si="75"/>
        <v>0</v>
      </c>
    </row>
    <row r="109" spans="1:17" ht="15" customHeight="1" x14ac:dyDescent="0.2">
      <c r="A109" s="680"/>
      <c r="B109" s="1347"/>
      <c r="C109" s="644"/>
      <c r="D109" s="646">
        <f t="shared" si="72"/>
        <v>0</v>
      </c>
      <c r="E109" s="751">
        <f t="shared" si="73"/>
        <v>0</v>
      </c>
      <c r="F109" s="751">
        <f t="shared" si="73"/>
        <v>0</v>
      </c>
      <c r="G109" s="751">
        <f t="shared" si="73"/>
        <v>0</v>
      </c>
      <c r="H109" s="751">
        <f t="shared" si="73"/>
        <v>0</v>
      </c>
      <c r="I109" s="751">
        <f t="shared" si="73"/>
        <v>0</v>
      </c>
      <c r="K109" s="1348">
        <f t="shared" si="74"/>
        <v>0</v>
      </c>
      <c r="L109" s="943">
        <f>IFERROR(VLOOKUP($B109,'Sch C-3'!$C$8:$I$128,3,0),0)</f>
        <v>0</v>
      </c>
      <c r="M109" s="943">
        <f>IFERROR(VLOOKUP($B109,'Sch C-3'!$C$8:$I$128,4,0),0)</f>
        <v>0</v>
      </c>
      <c r="N109" s="943">
        <f>IFERROR(VLOOKUP($B109,'Sch C-3'!$C$8:$I$128,5,0),0)</f>
        <v>0</v>
      </c>
      <c r="O109" s="943">
        <f>IFERROR(VLOOKUP($B109,'Sch C-3'!$C$8:$I$128,6,0),0)</f>
        <v>0</v>
      </c>
      <c r="P109" s="943">
        <f>IFERROR(VLOOKUP($B109,'Sch C-3'!$C$8:$I$128,7,0),0)</f>
        <v>0</v>
      </c>
      <c r="Q109" s="943">
        <f t="shared" si="75"/>
        <v>0</v>
      </c>
    </row>
    <row r="110" spans="1:17" ht="15" customHeight="1" x14ac:dyDescent="0.2">
      <c r="A110" s="680"/>
      <c r="B110" s="1347"/>
      <c r="C110" s="644"/>
      <c r="D110" s="646">
        <f t="shared" si="72"/>
        <v>0</v>
      </c>
      <c r="E110" s="751">
        <f t="shared" si="73"/>
        <v>0</v>
      </c>
      <c r="F110" s="751">
        <f t="shared" si="73"/>
        <v>0</v>
      </c>
      <c r="G110" s="751">
        <f t="shared" si="73"/>
        <v>0</v>
      </c>
      <c r="H110" s="751">
        <f t="shared" si="73"/>
        <v>0</v>
      </c>
      <c r="I110" s="751">
        <f t="shared" si="73"/>
        <v>0</v>
      </c>
      <c r="K110" s="1348">
        <f t="shared" si="74"/>
        <v>0</v>
      </c>
      <c r="L110" s="943">
        <f>IFERROR(VLOOKUP($B110,'Sch C-3'!$C$8:$I$128,3,0),0)</f>
        <v>0</v>
      </c>
      <c r="M110" s="943">
        <f>IFERROR(VLOOKUP($B110,'Sch C-3'!$C$8:$I$128,4,0),0)</f>
        <v>0</v>
      </c>
      <c r="N110" s="943">
        <f>IFERROR(VLOOKUP($B110,'Sch C-3'!$C$8:$I$128,5,0),0)</f>
        <v>0</v>
      </c>
      <c r="O110" s="943">
        <f>IFERROR(VLOOKUP($B110,'Sch C-3'!$C$8:$I$128,6,0),0)</f>
        <v>0</v>
      </c>
      <c r="P110" s="943">
        <f>IFERROR(VLOOKUP($B110,'Sch C-3'!$C$8:$I$128,7,0),0)</f>
        <v>0</v>
      </c>
      <c r="Q110" s="943">
        <f t="shared" si="75"/>
        <v>0</v>
      </c>
    </row>
    <row r="111" spans="1:17" ht="15" customHeight="1" x14ac:dyDescent="0.2">
      <c r="A111" s="679" t="s">
        <v>1104</v>
      </c>
      <c r="B111" s="721"/>
      <c r="C111" s="739"/>
      <c r="D111" s="646">
        <f>SUM(E111:I111)</f>
        <v>0</v>
      </c>
      <c r="E111" s="683">
        <f>SUM(E93:E110)</f>
        <v>0</v>
      </c>
      <c r="F111" s="683">
        <f>SUM(F93:F110)</f>
        <v>0</v>
      </c>
      <c r="G111" s="683">
        <f>SUM(G93:G110)</f>
        <v>0</v>
      </c>
      <c r="H111" s="683">
        <f>SUM(H93:H110)</f>
        <v>0</v>
      </c>
      <c r="I111" s="683">
        <f>SUM(I93:I110)</f>
        <v>0</v>
      </c>
      <c r="K111" s="766"/>
      <c r="L111" s="767"/>
      <c r="M111" s="767"/>
      <c r="N111" s="767"/>
      <c r="O111" s="767"/>
      <c r="P111" s="767"/>
      <c r="Q111" s="768"/>
    </row>
    <row r="112" spans="1:17" ht="15" customHeight="1" x14ac:dyDescent="0.2">
      <c r="A112" s="679" t="s">
        <v>1105</v>
      </c>
      <c r="B112" s="721"/>
      <c r="C112" s="739"/>
      <c r="D112" s="944">
        <f>SUM(E112:I112)</f>
        <v>0</v>
      </c>
      <c r="E112" s="944">
        <f>IF(E111=0,0,ROUND(E111/$D111,8))</f>
        <v>0</v>
      </c>
      <c r="F112" s="944">
        <f t="shared" ref="F112:I112" si="76">IF(F111=0,0,ROUND(F111/$D111,8))</f>
        <v>0</v>
      </c>
      <c r="G112" s="944">
        <f t="shared" si="76"/>
        <v>0</v>
      </c>
      <c r="H112" s="944">
        <f t="shared" si="76"/>
        <v>0</v>
      </c>
      <c r="I112" s="944">
        <f t="shared" si="76"/>
        <v>0</v>
      </c>
      <c r="K112" s="769"/>
      <c r="L112" s="756"/>
      <c r="M112" s="756"/>
      <c r="N112" s="756"/>
      <c r="O112" s="756"/>
      <c r="P112" s="756"/>
      <c r="Q112" s="770"/>
    </row>
    <row r="113" spans="1:17" ht="15" customHeight="1" x14ac:dyDescent="0.2">
      <c r="A113" s="758" t="s">
        <v>691</v>
      </c>
      <c r="B113" s="684" t="s">
        <v>1106</v>
      </c>
      <c r="C113" s="644"/>
      <c r="D113" s="646">
        <f t="shared" ref="D113:D119" si="77">SUM(E113:I113)</f>
        <v>0</v>
      </c>
      <c r="E113" s="646">
        <f>$C113*E$112</f>
        <v>0</v>
      </c>
      <c r="F113" s="646">
        <f t="shared" ref="F113:I115" si="78">$C113*F$112</f>
        <v>0</v>
      </c>
      <c r="G113" s="646">
        <f t="shared" si="78"/>
        <v>0</v>
      </c>
      <c r="H113" s="646">
        <f t="shared" si="78"/>
        <v>0</v>
      </c>
      <c r="I113" s="646">
        <f t="shared" si="78"/>
        <v>0</v>
      </c>
      <c r="K113" s="769"/>
      <c r="L113" s="756"/>
      <c r="M113" s="756"/>
      <c r="N113" s="756"/>
      <c r="O113" s="756"/>
      <c r="P113" s="756"/>
      <c r="Q113" s="770"/>
    </row>
    <row r="114" spans="1:17" ht="15" customHeight="1" x14ac:dyDescent="0.2">
      <c r="A114" s="758" t="s">
        <v>693</v>
      </c>
      <c r="B114" s="684" t="s">
        <v>1106</v>
      </c>
      <c r="C114" s="644"/>
      <c r="D114" s="646">
        <f t="shared" si="77"/>
        <v>0</v>
      </c>
      <c r="E114" s="646">
        <f>$C114*E$112</f>
        <v>0</v>
      </c>
      <c r="F114" s="646">
        <f t="shared" si="78"/>
        <v>0</v>
      </c>
      <c r="G114" s="646">
        <f t="shared" si="78"/>
        <v>0</v>
      </c>
      <c r="H114" s="646">
        <f t="shared" si="78"/>
        <v>0</v>
      </c>
      <c r="I114" s="646">
        <f t="shared" si="78"/>
        <v>0</v>
      </c>
      <c r="K114" s="769"/>
      <c r="L114" s="756"/>
      <c r="M114" s="756"/>
      <c r="N114" s="756"/>
      <c r="O114" s="756"/>
      <c r="P114" s="756"/>
      <c r="Q114" s="770"/>
    </row>
    <row r="115" spans="1:17" ht="15" customHeight="1" x14ac:dyDescent="0.2">
      <c r="A115" s="680"/>
      <c r="B115" s="684" t="s">
        <v>1106</v>
      </c>
      <c r="C115" s="644"/>
      <c r="D115" s="646">
        <f t="shared" si="77"/>
        <v>0</v>
      </c>
      <c r="E115" s="646">
        <f>$C115*E$112</f>
        <v>0</v>
      </c>
      <c r="F115" s="646">
        <f t="shared" si="78"/>
        <v>0</v>
      </c>
      <c r="G115" s="646">
        <f t="shared" si="78"/>
        <v>0</v>
      </c>
      <c r="H115" s="646">
        <f t="shared" si="78"/>
        <v>0</v>
      </c>
      <c r="I115" s="646">
        <f t="shared" si="78"/>
        <v>0</v>
      </c>
      <c r="K115" s="771"/>
      <c r="L115" s="772"/>
      <c r="M115" s="772"/>
      <c r="N115" s="772"/>
      <c r="O115" s="772"/>
      <c r="P115" s="772"/>
      <c r="Q115" s="773"/>
    </row>
    <row r="116" spans="1:17" ht="15" customHeight="1" x14ac:dyDescent="0.2">
      <c r="A116" s="680"/>
      <c r="B116" s="1347"/>
      <c r="C116" s="644"/>
      <c r="D116" s="646">
        <f t="shared" si="77"/>
        <v>0</v>
      </c>
      <c r="E116" s="759">
        <f t="shared" ref="E116:I119" si="79">$C116*L116</f>
        <v>0</v>
      </c>
      <c r="F116" s="759">
        <f t="shared" si="79"/>
        <v>0</v>
      </c>
      <c r="G116" s="759">
        <f t="shared" si="79"/>
        <v>0</v>
      </c>
      <c r="H116" s="759">
        <f t="shared" si="79"/>
        <v>0</v>
      </c>
      <c r="I116" s="759">
        <f t="shared" si="79"/>
        <v>0</v>
      </c>
      <c r="K116" s="1348">
        <f t="shared" ref="K116:K119" si="80">B116</f>
        <v>0</v>
      </c>
      <c r="L116" s="943">
        <f>IFERROR(VLOOKUP($B116,'Sch C-3'!$C$8:$I$128,3,0),0)</f>
        <v>0</v>
      </c>
      <c r="M116" s="943">
        <f>IFERROR(VLOOKUP($B116,'Sch C-3'!$C$8:$I$128,4,0),0)</f>
        <v>0</v>
      </c>
      <c r="N116" s="943">
        <f>IFERROR(VLOOKUP($B116,'Sch C-3'!$C$8:$I$128,5,0),0)</f>
        <v>0</v>
      </c>
      <c r="O116" s="943">
        <f>IFERROR(VLOOKUP($B116,'Sch C-3'!$C$8:$I$128,6,0),0)</f>
        <v>0</v>
      </c>
      <c r="P116" s="943">
        <f>IFERROR(VLOOKUP($B116,'Sch C-3'!$C$8:$I$128,7,0),0)</f>
        <v>0</v>
      </c>
      <c r="Q116" s="943">
        <f t="shared" ref="Q116:Q119" si="81">SUM(L116:P116)</f>
        <v>0</v>
      </c>
    </row>
    <row r="117" spans="1:17" ht="15" customHeight="1" x14ac:dyDescent="0.2">
      <c r="A117" s="1372"/>
      <c r="B117" s="1373"/>
      <c r="C117" s="1374"/>
      <c r="D117" s="646">
        <f t="shared" ref="D117:D118" si="82">SUM(E117:I117)</f>
        <v>0</v>
      </c>
      <c r="E117" s="759">
        <f t="shared" ref="E117:E118" si="83">$C117*L117</f>
        <v>0</v>
      </c>
      <c r="F117" s="759">
        <f t="shared" ref="F117:F118" si="84">$C117*M117</f>
        <v>0</v>
      </c>
      <c r="G117" s="759">
        <f t="shared" ref="G117:G118" si="85">$C117*N117</f>
        <v>0</v>
      </c>
      <c r="H117" s="759">
        <f t="shared" ref="H117:H118" si="86">$C117*O117</f>
        <v>0</v>
      </c>
      <c r="I117" s="759">
        <f t="shared" ref="I117:I118" si="87">$C117*P117</f>
        <v>0</v>
      </c>
      <c r="K117" s="1348">
        <f t="shared" ref="K117:K118" si="88">B117</f>
        <v>0</v>
      </c>
      <c r="L117" s="943">
        <f>IFERROR(VLOOKUP($B117,'Sch C-3'!$C$8:$I$128,3,0),0)</f>
        <v>0</v>
      </c>
      <c r="M117" s="943">
        <f>IFERROR(VLOOKUP($B117,'Sch C-3'!$C$8:$I$128,4,0),0)</f>
        <v>0</v>
      </c>
      <c r="N117" s="943">
        <f>IFERROR(VLOOKUP($B117,'Sch C-3'!$C$8:$I$128,5,0),0)</f>
        <v>0</v>
      </c>
      <c r="O117" s="943">
        <f>IFERROR(VLOOKUP($B117,'Sch C-3'!$C$8:$I$128,6,0),0)</f>
        <v>0</v>
      </c>
      <c r="P117" s="943">
        <f>IFERROR(VLOOKUP($B117,'Sch C-3'!$C$8:$I$128,7,0),0)</f>
        <v>0</v>
      </c>
      <c r="Q117" s="943">
        <f t="shared" ref="Q117:Q118" si="89">SUM(L117:P117)</f>
        <v>0</v>
      </c>
    </row>
    <row r="118" spans="1:17" ht="15" customHeight="1" x14ac:dyDescent="0.2">
      <c r="A118" s="1372"/>
      <c r="B118" s="684">
        <v>3.6</v>
      </c>
      <c r="C118" s="1374"/>
      <c r="D118" s="646">
        <f t="shared" si="82"/>
        <v>0</v>
      </c>
      <c r="E118" s="759">
        <f t="shared" si="83"/>
        <v>0</v>
      </c>
      <c r="F118" s="759">
        <f t="shared" si="84"/>
        <v>0</v>
      </c>
      <c r="G118" s="759">
        <f t="shared" si="85"/>
        <v>0</v>
      </c>
      <c r="H118" s="759">
        <f t="shared" si="86"/>
        <v>0</v>
      </c>
      <c r="I118" s="759">
        <f t="shared" si="87"/>
        <v>0</v>
      </c>
      <c r="K118" s="1348">
        <f t="shared" si="88"/>
        <v>3.6</v>
      </c>
      <c r="L118" s="1375">
        <f>IFERROR(ROUND(E$203/$D$203,8),0)</f>
        <v>0</v>
      </c>
      <c r="M118" s="1375">
        <f t="shared" ref="M118" si="90">IFERROR(ROUND(F$203/$D$203,8),0)</f>
        <v>0</v>
      </c>
      <c r="N118" s="1375">
        <f t="shared" ref="N118" si="91">IFERROR(ROUND(G$203/$D$203,8),0)</f>
        <v>0</v>
      </c>
      <c r="O118" s="1375">
        <f t="shared" ref="O118" si="92">IFERROR(ROUND(H$203/$D$203,8),0)</f>
        <v>0</v>
      </c>
      <c r="P118" s="1375">
        <f t="shared" ref="P118" si="93">IFERROR(ROUND(I$203/$D$203,8),0)</f>
        <v>0</v>
      </c>
      <c r="Q118" s="943">
        <f t="shared" si="89"/>
        <v>0</v>
      </c>
    </row>
    <row r="119" spans="1:17" ht="15" customHeight="1" x14ac:dyDescent="0.2">
      <c r="A119" s="680"/>
      <c r="B119" s="684">
        <v>3.6</v>
      </c>
      <c r="C119" s="644"/>
      <c r="D119" s="646">
        <f t="shared" si="77"/>
        <v>0</v>
      </c>
      <c r="E119" s="759">
        <f t="shared" si="79"/>
        <v>0</v>
      </c>
      <c r="F119" s="759">
        <f t="shared" si="79"/>
        <v>0</v>
      </c>
      <c r="G119" s="759">
        <f t="shared" si="79"/>
        <v>0</v>
      </c>
      <c r="H119" s="759">
        <f t="shared" si="79"/>
        <v>0</v>
      </c>
      <c r="I119" s="759">
        <f t="shared" si="79"/>
        <v>0</v>
      </c>
      <c r="K119" s="1348">
        <f t="shared" si="80"/>
        <v>3.6</v>
      </c>
      <c r="L119" s="943">
        <f>L118</f>
        <v>0</v>
      </c>
      <c r="M119" s="943">
        <f t="shared" ref="M119:P119" si="94">M118</f>
        <v>0</v>
      </c>
      <c r="N119" s="943">
        <f t="shared" si="94"/>
        <v>0</v>
      </c>
      <c r="O119" s="943">
        <f t="shared" si="94"/>
        <v>0</v>
      </c>
      <c r="P119" s="943">
        <f t="shared" si="94"/>
        <v>0</v>
      </c>
      <c r="Q119" s="943">
        <f t="shared" si="81"/>
        <v>0</v>
      </c>
    </row>
    <row r="120" spans="1:17" ht="15" customHeight="1" x14ac:dyDescent="0.2">
      <c r="A120" s="679" t="s">
        <v>1107</v>
      </c>
      <c r="B120" s="721"/>
      <c r="C120" s="727"/>
      <c r="D120" s="646">
        <f>SUM(E120:I120)</f>
        <v>0</v>
      </c>
      <c r="E120" s="683">
        <f>E111+E113+E114+E115+E116+E117+E118+E119</f>
        <v>0</v>
      </c>
      <c r="F120" s="683">
        <f t="shared" ref="F120:I120" si="95">F111+F113+F114+F115+F116+F117+F118+F119</f>
        <v>0</v>
      </c>
      <c r="G120" s="683">
        <f t="shared" si="95"/>
        <v>0</v>
      </c>
      <c r="H120" s="683">
        <f t="shared" si="95"/>
        <v>0</v>
      </c>
      <c r="I120" s="683">
        <f t="shared" si="95"/>
        <v>0</v>
      </c>
      <c r="K120" s="766"/>
      <c r="L120" s="767"/>
      <c r="M120" s="767"/>
      <c r="N120" s="767"/>
      <c r="O120" s="767"/>
      <c r="P120" s="767"/>
      <c r="Q120" s="768"/>
    </row>
    <row r="121" spans="1:17" ht="15" customHeight="1" x14ac:dyDescent="0.2">
      <c r="A121" s="760" t="s">
        <v>1113</v>
      </c>
      <c r="B121" s="761"/>
      <c r="C121" s="762"/>
      <c r="D121" s="944">
        <f>SUM(E121:I121)</f>
        <v>0</v>
      </c>
      <c r="E121" s="944">
        <f>IFERROR(ROUND(E120/$D120,8),0)</f>
        <v>0</v>
      </c>
      <c r="F121" s="944">
        <f t="shared" ref="F121:I121" si="96">IFERROR(ROUND(F120/$D120,8),0)</f>
        <v>0</v>
      </c>
      <c r="G121" s="944">
        <f t="shared" si="96"/>
        <v>0</v>
      </c>
      <c r="H121" s="944">
        <f t="shared" si="96"/>
        <v>0</v>
      </c>
      <c r="I121" s="944">
        <f t="shared" si="96"/>
        <v>0</v>
      </c>
      <c r="K121" s="771"/>
      <c r="L121" s="772"/>
      <c r="M121" s="772"/>
      <c r="N121" s="772"/>
      <c r="O121" s="772"/>
      <c r="P121" s="772"/>
      <c r="Q121" s="773"/>
    </row>
    <row r="122" spans="1:17" ht="15" customHeight="1" x14ac:dyDescent="0.2">
      <c r="A122" s="429" t="s">
        <v>1109</v>
      </c>
      <c r="B122" s="1347"/>
      <c r="C122" s="644"/>
      <c r="D122" s="646">
        <f>SUM(E122:I122)</f>
        <v>0</v>
      </c>
      <c r="E122" s="751">
        <f>$C122*L122</f>
        <v>0</v>
      </c>
      <c r="F122" s="751">
        <f>$C122*M122</f>
        <v>0</v>
      </c>
      <c r="G122" s="751">
        <f>$C122*N122</f>
        <v>0</v>
      </c>
      <c r="H122" s="751">
        <f>$C122*O122</f>
        <v>0</v>
      </c>
      <c r="I122" s="751">
        <f>$C122*P122</f>
        <v>0</v>
      </c>
      <c r="K122" s="1348">
        <f t="shared" ref="K122" si="97">B122</f>
        <v>0</v>
      </c>
      <c r="L122" s="943">
        <f>IFERROR(VLOOKUP($B122,'Sch C-3'!$C$8:$I$128,3,0),0)</f>
        <v>0</v>
      </c>
      <c r="M122" s="943">
        <f>IFERROR(VLOOKUP($B122,'Sch C-3'!$C$8:$I$128,4,0),0)</f>
        <v>0</v>
      </c>
      <c r="N122" s="943">
        <f>IFERROR(VLOOKUP($B122,'Sch C-3'!$C$8:$I$128,5,0),0)</f>
        <v>0</v>
      </c>
      <c r="O122" s="943">
        <f>IFERROR(VLOOKUP($B122,'Sch C-3'!$C$8:$I$128,6,0),0)</f>
        <v>0</v>
      </c>
      <c r="P122" s="943">
        <f>IFERROR(VLOOKUP($B122,'Sch C-3'!$C$8:$I$128,7,0),0)</f>
        <v>0</v>
      </c>
      <c r="Q122" s="943">
        <f t="shared" ref="Q122" si="98">SUM(L122:P122)</f>
        <v>0</v>
      </c>
    </row>
    <row r="123" spans="1:17" ht="15" customHeight="1" x14ac:dyDescent="0.2">
      <c r="A123" s="429" t="s">
        <v>1112</v>
      </c>
      <c r="B123" s="589"/>
      <c r="C123" s="1351">
        <f>SUM(C93:C122)</f>
        <v>0</v>
      </c>
      <c r="D123" s="646">
        <f>D120+D122</f>
        <v>0</v>
      </c>
      <c r="E123" s="646">
        <f t="shared" ref="E123:I123" si="99">E120+E122</f>
        <v>0</v>
      </c>
      <c r="F123" s="646">
        <f t="shared" si="99"/>
        <v>0</v>
      </c>
      <c r="G123" s="646">
        <f t="shared" si="99"/>
        <v>0</v>
      </c>
      <c r="H123" s="646">
        <f t="shared" si="99"/>
        <v>0</v>
      </c>
      <c r="I123" s="646">
        <f t="shared" si="99"/>
        <v>0</v>
      </c>
    </row>
    <row r="124" spans="1:17" ht="15" customHeight="1" x14ac:dyDescent="0.25">
      <c r="A124" s="11"/>
      <c r="B124" s="11"/>
      <c r="C124" s="763"/>
      <c r="D124" s="735"/>
      <c r="E124" s="735"/>
      <c r="F124" s="735"/>
      <c r="G124" s="735"/>
      <c r="H124" s="735"/>
      <c r="I124" s="735"/>
    </row>
    <row r="125" spans="1:17" ht="15" customHeight="1" x14ac:dyDescent="0.25">
      <c r="A125" s="11"/>
      <c r="B125" s="11"/>
      <c r="D125" s="763"/>
      <c r="E125" s="764"/>
      <c r="F125" s="764"/>
      <c r="G125" s="764"/>
      <c r="H125" s="764"/>
      <c r="I125" s="764"/>
      <c r="K125" s="765"/>
      <c r="L125" s="765"/>
      <c r="M125" s="765"/>
      <c r="N125" s="308"/>
      <c r="O125" s="765"/>
      <c r="P125" s="765"/>
      <c r="Q125" s="765"/>
    </row>
    <row r="126" spans="1:17" ht="38.25" x14ac:dyDescent="0.2">
      <c r="A126" s="742" t="s">
        <v>1095</v>
      </c>
      <c r="B126" s="743" t="s">
        <v>725</v>
      </c>
      <c r="C126" s="743" t="s">
        <v>1096</v>
      </c>
      <c r="D126" s="743" t="s">
        <v>1097</v>
      </c>
      <c r="E126" s="744" t="s">
        <v>472</v>
      </c>
      <c r="F126" s="640" t="s">
        <v>473</v>
      </c>
      <c r="G126" s="745" t="s">
        <v>474</v>
      </c>
      <c r="H126" s="746" t="s">
        <v>475</v>
      </c>
      <c r="I126" s="747" t="s">
        <v>476</v>
      </c>
      <c r="K126" s="743" t="s">
        <v>725</v>
      </c>
      <c r="L126" s="744" t="s">
        <v>472</v>
      </c>
      <c r="M126" s="640" t="s">
        <v>473</v>
      </c>
      <c r="N126" s="745" t="s">
        <v>474</v>
      </c>
      <c r="O126" s="746" t="s">
        <v>475</v>
      </c>
      <c r="P126" s="747" t="s">
        <v>476</v>
      </c>
      <c r="Q126" s="747" t="s">
        <v>471</v>
      </c>
    </row>
    <row r="127" spans="1:17" ht="15" customHeight="1" x14ac:dyDescent="0.2">
      <c r="A127" s="692" t="s">
        <v>475</v>
      </c>
      <c r="B127" s="749" t="s">
        <v>733</v>
      </c>
      <c r="C127" s="750"/>
      <c r="D127" s="750"/>
      <c r="E127" s="750"/>
      <c r="F127" s="750"/>
      <c r="G127" s="750"/>
      <c r="H127" s="750"/>
      <c r="I127" s="708"/>
      <c r="K127" s="707"/>
      <c r="L127" s="750"/>
      <c r="M127" s="750"/>
      <c r="N127" s="750"/>
      <c r="O127" s="750"/>
      <c r="P127" s="750"/>
      <c r="Q127" s="708"/>
    </row>
    <row r="128" spans="1:17" ht="15" customHeight="1" x14ac:dyDescent="0.2">
      <c r="A128" s="307" t="s">
        <v>1098</v>
      </c>
      <c r="B128" s="1347"/>
      <c r="C128" s="644"/>
      <c r="D128" s="381">
        <f t="shared" ref="D128:D145" si="100">SUM(E128:I128)</f>
        <v>0</v>
      </c>
      <c r="E128" s="751">
        <f t="shared" ref="E128:I145" si="101">$C128*L128</f>
        <v>0</v>
      </c>
      <c r="F128" s="751">
        <f t="shared" si="101"/>
        <v>0</v>
      </c>
      <c r="G128" s="751">
        <f t="shared" si="101"/>
        <v>0</v>
      </c>
      <c r="H128" s="751">
        <f t="shared" si="101"/>
        <v>0</v>
      </c>
      <c r="I128" s="751">
        <f t="shared" si="101"/>
        <v>0</v>
      </c>
      <c r="K128" s="1348">
        <f t="shared" ref="K128:K145" si="102">B128</f>
        <v>0</v>
      </c>
      <c r="L128" s="943">
        <f>IFERROR(VLOOKUP($B128,'Sch C-3'!$C$8:$I$128,3,0),0)</f>
        <v>0</v>
      </c>
      <c r="M128" s="943">
        <f>IFERROR(VLOOKUP($B128,'Sch C-3'!$C$8:$I$128,4,0),0)</f>
        <v>0</v>
      </c>
      <c r="N128" s="943">
        <f>IFERROR(VLOOKUP($B128,'Sch C-3'!$C$8:$I$128,5,0),0)</f>
        <v>0</v>
      </c>
      <c r="O128" s="943">
        <f>IFERROR(VLOOKUP($B128,'Sch C-3'!$C$8:$I$128,6,0),0)</f>
        <v>0</v>
      </c>
      <c r="P128" s="943">
        <f>IFERROR(VLOOKUP($B128,'Sch C-3'!$C$8:$I$128,7,0),0)</f>
        <v>0</v>
      </c>
      <c r="Q128" s="943">
        <f t="shared" ref="Q128:Q145" si="103">SUM(L128:P128)</f>
        <v>0</v>
      </c>
    </row>
    <row r="129" spans="1:17" ht="15" customHeight="1" x14ac:dyDescent="0.2">
      <c r="A129" s="679" t="s">
        <v>1099</v>
      </c>
      <c r="B129" s="1347"/>
      <c r="C129" s="644"/>
      <c r="D129" s="646">
        <f t="shared" si="100"/>
        <v>0</v>
      </c>
      <c r="E129" s="751">
        <f t="shared" si="101"/>
        <v>0</v>
      </c>
      <c r="F129" s="751">
        <f t="shared" si="101"/>
        <v>0</v>
      </c>
      <c r="G129" s="751">
        <f t="shared" si="101"/>
        <v>0</v>
      </c>
      <c r="H129" s="751">
        <f t="shared" si="101"/>
        <v>0</v>
      </c>
      <c r="I129" s="751">
        <f t="shared" si="101"/>
        <v>0</v>
      </c>
      <c r="K129" s="1348">
        <f t="shared" si="102"/>
        <v>0</v>
      </c>
      <c r="L129" s="943">
        <f>IFERROR(VLOOKUP($B129,'Sch C-3'!$C$8:$I$128,3,0),0)</f>
        <v>0</v>
      </c>
      <c r="M129" s="943">
        <f>IFERROR(VLOOKUP($B129,'Sch C-3'!$C$8:$I$128,4,0),0)</f>
        <v>0</v>
      </c>
      <c r="N129" s="943">
        <f>IFERROR(VLOOKUP($B129,'Sch C-3'!$C$8:$I$128,5,0),0)</f>
        <v>0</v>
      </c>
      <c r="O129" s="943">
        <f>IFERROR(VLOOKUP($B129,'Sch C-3'!$C$8:$I$128,6,0),0)</f>
        <v>0</v>
      </c>
      <c r="P129" s="943">
        <f>IFERROR(VLOOKUP($B129,'Sch C-3'!$C$8:$I$128,7,0),0)</f>
        <v>0</v>
      </c>
      <c r="Q129" s="943">
        <f t="shared" si="103"/>
        <v>0</v>
      </c>
    </row>
    <row r="130" spans="1:17" ht="15" customHeight="1" x14ac:dyDescent="0.2">
      <c r="A130" s="679" t="s">
        <v>694</v>
      </c>
      <c r="B130" s="1347"/>
      <c r="C130" s="644"/>
      <c r="D130" s="646">
        <f t="shared" si="100"/>
        <v>0</v>
      </c>
      <c r="E130" s="751">
        <f t="shared" si="101"/>
        <v>0</v>
      </c>
      <c r="F130" s="751">
        <f t="shared" si="101"/>
        <v>0</v>
      </c>
      <c r="G130" s="751">
        <f t="shared" si="101"/>
        <v>0</v>
      </c>
      <c r="H130" s="751">
        <f t="shared" si="101"/>
        <v>0</v>
      </c>
      <c r="I130" s="751">
        <f t="shared" si="101"/>
        <v>0</v>
      </c>
      <c r="K130" s="1348">
        <f t="shared" si="102"/>
        <v>0</v>
      </c>
      <c r="L130" s="943">
        <f>IFERROR(VLOOKUP($B130,'Sch C-3'!$C$8:$I$128,3,0),0)</f>
        <v>0</v>
      </c>
      <c r="M130" s="943">
        <f>IFERROR(VLOOKUP($B130,'Sch C-3'!$C$8:$I$128,4,0),0)</f>
        <v>0</v>
      </c>
      <c r="N130" s="943">
        <f>IFERROR(VLOOKUP($B130,'Sch C-3'!$C$8:$I$128,5,0),0)</f>
        <v>0</v>
      </c>
      <c r="O130" s="943">
        <f>IFERROR(VLOOKUP($B130,'Sch C-3'!$C$8:$I$128,6,0),0)</f>
        <v>0</v>
      </c>
      <c r="P130" s="943">
        <f>IFERROR(VLOOKUP($B130,'Sch C-3'!$C$8:$I$128,7,0),0)</f>
        <v>0</v>
      </c>
      <c r="Q130" s="943">
        <f t="shared" si="103"/>
        <v>0</v>
      </c>
    </row>
    <row r="131" spans="1:17" ht="15" customHeight="1" x14ac:dyDescent="0.2">
      <c r="A131" s="679" t="s">
        <v>685</v>
      </c>
      <c r="B131" s="1347"/>
      <c r="C131" s="644"/>
      <c r="D131" s="646">
        <f t="shared" si="100"/>
        <v>0</v>
      </c>
      <c r="E131" s="751">
        <f t="shared" si="101"/>
        <v>0</v>
      </c>
      <c r="F131" s="751">
        <f t="shared" si="101"/>
        <v>0</v>
      </c>
      <c r="G131" s="751">
        <f t="shared" si="101"/>
        <v>0</v>
      </c>
      <c r="H131" s="751">
        <f t="shared" si="101"/>
        <v>0</v>
      </c>
      <c r="I131" s="751">
        <f t="shared" si="101"/>
        <v>0</v>
      </c>
      <c r="K131" s="1348">
        <f t="shared" si="102"/>
        <v>0</v>
      </c>
      <c r="L131" s="943">
        <f>IFERROR(VLOOKUP($B131,'Sch C-3'!$C$8:$I$128,3,0),0)</f>
        <v>0</v>
      </c>
      <c r="M131" s="943">
        <f>IFERROR(VLOOKUP($B131,'Sch C-3'!$C$8:$I$128,4,0),0)</f>
        <v>0</v>
      </c>
      <c r="N131" s="943">
        <f>IFERROR(VLOOKUP($B131,'Sch C-3'!$C$8:$I$128,5,0),0)</f>
        <v>0</v>
      </c>
      <c r="O131" s="943">
        <f>IFERROR(VLOOKUP($B131,'Sch C-3'!$C$8:$I$128,6,0),0)</f>
        <v>0</v>
      </c>
      <c r="P131" s="943">
        <f>IFERROR(VLOOKUP($B131,'Sch C-3'!$C$8:$I$128,7,0),0)</f>
        <v>0</v>
      </c>
      <c r="Q131" s="943">
        <f t="shared" si="103"/>
        <v>0</v>
      </c>
    </row>
    <row r="132" spans="1:17" ht="15" customHeight="1" x14ac:dyDescent="0.2">
      <c r="A132" s="679" t="s">
        <v>684</v>
      </c>
      <c r="B132" s="1347"/>
      <c r="C132" s="644"/>
      <c r="D132" s="646">
        <f t="shared" si="100"/>
        <v>0</v>
      </c>
      <c r="E132" s="751">
        <f t="shared" si="101"/>
        <v>0</v>
      </c>
      <c r="F132" s="751">
        <f t="shared" si="101"/>
        <v>0</v>
      </c>
      <c r="G132" s="751">
        <f t="shared" si="101"/>
        <v>0</v>
      </c>
      <c r="H132" s="751">
        <f t="shared" si="101"/>
        <v>0</v>
      </c>
      <c r="I132" s="751">
        <f t="shared" si="101"/>
        <v>0</v>
      </c>
      <c r="K132" s="1348">
        <f t="shared" si="102"/>
        <v>0</v>
      </c>
      <c r="L132" s="943">
        <f>IFERROR(VLOOKUP($B132,'Sch C-3'!$C$8:$I$128,3,0),0)</f>
        <v>0</v>
      </c>
      <c r="M132" s="943">
        <f>IFERROR(VLOOKUP($B132,'Sch C-3'!$C$8:$I$128,4,0),0)</f>
        <v>0</v>
      </c>
      <c r="N132" s="943">
        <f>IFERROR(VLOOKUP($B132,'Sch C-3'!$C$8:$I$128,5,0),0)</f>
        <v>0</v>
      </c>
      <c r="O132" s="943">
        <f>IFERROR(VLOOKUP($B132,'Sch C-3'!$C$8:$I$128,6,0),0)</f>
        <v>0</v>
      </c>
      <c r="P132" s="943">
        <f>IFERROR(VLOOKUP($B132,'Sch C-3'!$C$8:$I$128,7,0),0)</f>
        <v>0</v>
      </c>
      <c r="Q132" s="943">
        <f t="shared" si="103"/>
        <v>0</v>
      </c>
    </row>
    <row r="133" spans="1:17" ht="15" customHeight="1" x14ac:dyDescent="0.2">
      <c r="A133" s="679" t="s">
        <v>1100</v>
      </c>
      <c r="B133" s="1347"/>
      <c r="C133" s="644"/>
      <c r="D133" s="646">
        <f t="shared" si="100"/>
        <v>0</v>
      </c>
      <c r="E133" s="751">
        <f t="shared" si="101"/>
        <v>0</v>
      </c>
      <c r="F133" s="751">
        <f t="shared" si="101"/>
        <v>0</v>
      </c>
      <c r="G133" s="751">
        <f t="shared" si="101"/>
        <v>0</v>
      </c>
      <c r="H133" s="751">
        <f t="shared" si="101"/>
        <v>0</v>
      </c>
      <c r="I133" s="751">
        <f t="shared" si="101"/>
        <v>0</v>
      </c>
      <c r="K133" s="1348">
        <f t="shared" si="102"/>
        <v>0</v>
      </c>
      <c r="L133" s="943">
        <f>IFERROR(VLOOKUP($B133,'Sch C-3'!$C$8:$I$128,3,0),0)</f>
        <v>0</v>
      </c>
      <c r="M133" s="943">
        <f>IFERROR(VLOOKUP($B133,'Sch C-3'!$C$8:$I$128,4,0),0)</f>
        <v>0</v>
      </c>
      <c r="N133" s="943">
        <f>IFERROR(VLOOKUP($B133,'Sch C-3'!$C$8:$I$128,5,0),0)</f>
        <v>0</v>
      </c>
      <c r="O133" s="943">
        <f>IFERROR(VLOOKUP($B133,'Sch C-3'!$C$8:$I$128,6,0),0)</f>
        <v>0</v>
      </c>
      <c r="P133" s="943">
        <f>IFERROR(VLOOKUP($B133,'Sch C-3'!$C$8:$I$128,7,0),0)</f>
        <v>0</v>
      </c>
      <c r="Q133" s="943">
        <f t="shared" si="103"/>
        <v>0</v>
      </c>
    </row>
    <row r="134" spans="1:17" ht="15" customHeight="1" x14ac:dyDescent="0.2">
      <c r="A134" s="679" t="s">
        <v>690</v>
      </c>
      <c r="B134" s="1347"/>
      <c r="C134" s="644"/>
      <c r="D134" s="646">
        <f t="shared" si="100"/>
        <v>0</v>
      </c>
      <c r="E134" s="751">
        <f t="shared" si="101"/>
        <v>0</v>
      </c>
      <c r="F134" s="751">
        <f t="shared" si="101"/>
        <v>0</v>
      </c>
      <c r="G134" s="751">
        <f t="shared" si="101"/>
        <v>0</v>
      </c>
      <c r="H134" s="751">
        <f t="shared" si="101"/>
        <v>0</v>
      </c>
      <c r="I134" s="751">
        <f t="shared" si="101"/>
        <v>0</v>
      </c>
      <c r="K134" s="1348">
        <f t="shared" si="102"/>
        <v>0</v>
      </c>
      <c r="L134" s="943">
        <f>IFERROR(VLOOKUP($B134,'Sch C-3'!$C$8:$I$128,3,0),0)</f>
        <v>0</v>
      </c>
      <c r="M134" s="943">
        <f>IFERROR(VLOOKUP($B134,'Sch C-3'!$C$8:$I$128,4,0),0)</f>
        <v>0</v>
      </c>
      <c r="N134" s="943">
        <f>IFERROR(VLOOKUP($B134,'Sch C-3'!$C$8:$I$128,5,0),0)</f>
        <v>0</v>
      </c>
      <c r="O134" s="943">
        <f>IFERROR(VLOOKUP($B134,'Sch C-3'!$C$8:$I$128,6,0),0)</f>
        <v>0</v>
      </c>
      <c r="P134" s="943">
        <f>IFERROR(VLOOKUP($B134,'Sch C-3'!$C$8:$I$128,7,0),0)</f>
        <v>0</v>
      </c>
      <c r="Q134" s="943">
        <f t="shared" si="103"/>
        <v>0</v>
      </c>
    </row>
    <row r="135" spans="1:17" ht="15" customHeight="1" x14ac:dyDescent="0.2">
      <c r="A135" s="679" t="s">
        <v>1101</v>
      </c>
      <c r="B135" s="1347"/>
      <c r="C135" s="644"/>
      <c r="D135" s="646">
        <f t="shared" si="100"/>
        <v>0</v>
      </c>
      <c r="E135" s="751">
        <f t="shared" si="101"/>
        <v>0</v>
      </c>
      <c r="F135" s="751">
        <f t="shared" si="101"/>
        <v>0</v>
      </c>
      <c r="G135" s="751">
        <f t="shared" si="101"/>
        <v>0</v>
      </c>
      <c r="H135" s="751">
        <f t="shared" si="101"/>
        <v>0</v>
      </c>
      <c r="I135" s="751">
        <f t="shared" si="101"/>
        <v>0</v>
      </c>
      <c r="K135" s="1348">
        <f t="shared" si="102"/>
        <v>0</v>
      </c>
      <c r="L135" s="943">
        <f>IFERROR(VLOOKUP($B135,'Sch C-3'!$C$8:$I$128,3,0),0)</f>
        <v>0</v>
      </c>
      <c r="M135" s="943">
        <f>IFERROR(VLOOKUP($B135,'Sch C-3'!$C$8:$I$128,4,0),0)</f>
        <v>0</v>
      </c>
      <c r="N135" s="943">
        <f>IFERROR(VLOOKUP($B135,'Sch C-3'!$C$8:$I$128,5,0),0)</f>
        <v>0</v>
      </c>
      <c r="O135" s="943">
        <f>IFERROR(VLOOKUP($B135,'Sch C-3'!$C$8:$I$128,6,0),0)</f>
        <v>0</v>
      </c>
      <c r="P135" s="943">
        <f>IFERROR(VLOOKUP($B135,'Sch C-3'!$C$8:$I$128,7,0),0)</f>
        <v>0</v>
      </c>
      <c r="Q135" s="943">
        <f t="shared" si="103"/>
        <v>0</v>
      </c>
    </row>
    <row r="136" spans="1:17" ht="15" customHeight="1" x14ac:dyDescent="0.2">
      <c r="A136" s="679" t="s">
        <v>687</v>
      </c>
      <c r="B136" s="1347"/>
      <c r="C136" s="644"/>
      <c r="D136" s="646">
        <f t="shared" si="100"/>
        <v>0</v>
      </c>
      <c r="E136" s="751">
        <f t="shared" si="101"/>
        <v>0</v>
      </c>
      <c r="F136" s="751">
        <f t="shared" si="101"/>
        <v>0</v>
      </c>
      <c r="G136" s="751">
        <f t="shared" si="101"/>
        <v>0</v>
      </c>
      <c r="H136" s="751">
        <f t="shared" si="101"/>
        <v>0</v>
      </c>
      <c r="I136" s="751">
        <f t="shared" si="101"/>
        <v>0</v>
      </c>
      <c r="K136" s="1348">
        <f t="shared" si="102"/>
        <v>0</v>
      </c>
      <c r="L136" s="943">
        <f>IFERROR(VLOOKUP($B136,'Sch C-3'!$C$8:$I$128,3,0),0)</f>
        <v>0</v>
      </c>
      <c r="M136" s="943">
        <f>IFERROR(VLOOKUP($B136,'Sch C-3'!$C$8:$I$128,4,0),0)</f>
        <v>0</v>
      </c>
      <c r="N136" s="943">
        <f>IFERROR(VLOOKUP($B136,'Sch C-3'!$C$8:$I$128,5,0),0)</f>
        <v>0</v>
      </c>
      <c r="O136" s="943">
        <f>IFERROR(VLOOKUP($B136,'Sch C-3'!$C$8:$I$128,6,0),0)</f>
        <v>0</v>
      </c>
      <c r="P136" s="943">
        <f>IFERROR(VLOOKUP($B136,'Sch C-3'!$C$8:$I$128,7,0),0)</f>
        <v>0</v>
      </c>
      <c r="Q136" s="943">
        <f t="shared" si="103"/>
        <v>0</v>
      </c>
    </row>
    <row r="137" spans="1:17" ht="15" customHeight="1" x14ac:dyDescent="0.2">
      <c r="A137" s="679" t="s">
        <v>683</v>
      </c>
      <c r="B137" s="1347"/>
      <c r="C137" s="644"/>
      <c r="D137" s="646">
        <f t="shared" si="100"/>
        <v>0</v>
      </c>
      <c r="E137" s="751">
        <f t="shared" si="101"/>
        <v>0</v>
      </c>
      <c r="F137" s="751">
        <f t="shared" si="101"/>
        <v>0</v>
      </c>
      <c r="G137" s="751">
        <f t="shared" si="101"/>
        <v>0</v>
      </c>
      <c r="H137" s="751">
        <f t="shared" si="101"/>
        <v>0</v>
      </c>
      <c r="I137" s="751">
        <f t="shared" si="101"/>
        <v>0</v>
      </c>
      <c r="K137" s="1348">
        <f t="shared" si="102"/>
        <v>0</v>
      </c>
      <c r="L137" s="943">
        <f>IFERROR(VLOOKUP($B137,'Sch C-3'!$C$8:$I$128,3,0),0)</f>
        <v>0</v>
      </c>
      <c r="M137" s="943">
        <f>IFERROR(VLOOKUP($B137,'Sch C-3'!$C$8:$I$128,4,0),0)</f>
        <v>0</v>
      </c>
      <c r="N137" s="943">
        <f>IFERROR(VLOOKUP($B137,'Sch C-3'!$C$8:$I$128,5,0),0)</f>
        <v>0</v>
      </c>
      <c r="O137" s="943">
        <f>IFERROR(VLOOKUP($B137,'Sch C-3'!$C$8:$I$128,6,0),0)</f>
        <v>0</v>
      </c>
      <c r="P137" s="943">
        <f>IFERROR(VLOOKUP($B137,'Sch C-3'!$C$8:$I$128,7,0),0)</f>
        <v>0</v>
      </c>
      <c r="Q137" s="943">
        <f t="shared" si="103"/>
        <v>0</v>
      </c>
    </row>
    <row r="138" spans="1:17" ht="15" customHeight="1" x14ac:dyDescent="0.2">
      <c r="A138" s="34" t="s">
        <v>1102</v>
      </c>
      <c r="B138" s="1347"/>
      <c r="C138" s="644"/>
      <c r="D138" s="646">
        <f t="shared" si="100"/>
        <v>0</v>
      </c>
      <c r="E138" s="751">
        <f t="shared" si="101"/>
        <v>0</v>
      </c>
      <c r="F138" s="751">
        <f t="shared" si="101"/>
        <v>0</v>
      </c>
      <c r="G138" s="751">
        <f t="shared" si="101"/>
        <v>0</v>
      </c>
      <c r="H138" s="751">
        <f t="shared" si="101"/>
        <v>0</v>
      </c>
      <c r="I138" s="751">
        <f t="shared" si="101"/>
        <v>0</v>
      </c>
      <c r="K138" s="1348">
        <f t="shared" si="102"/>
        <v>0</v>
      </c>
      <c r="L138" s="943">
        <f>IFERROR(VLOOKUP($B138,'Sch C-3'!$C$8:$I$128,3,0),0)</f>
        <v>0</v>
      </c>
      <c r="M138" s="943">
        <f>IFERROR(VLOOKUP($B138,'Sch C-3'!$C$8:$I$128,4,0),0)</f>
        <v>0</v>
      </c>
      <c r="N138" s="943">
        <f>IFERROR(VLOOKUP($B138,'Sch C-3'!$C$8:$I$128,5,0),0)</f>
        <v>0</v>
      </c>
      <c r="O138" s="943">
        <f>IFERROR(VLOOKUP($B138,'Sch C-3'!$C$8:$I$128,6,0),0)</f>
        <v>0</v>
      </c>
      <c r="P138" s="943">
        <f>IFERROR(VLOOKUP($B138,'Sch C-3'!$C$8:$I$128,7,0),0)</f>
        <v>0</v>
      </c>
      <c r="Q138" s="943">
        <f t="shared" si="103"/>
        <v>0</v>
      </c>
    </row>
    <row r="139" spans="1:17" ht="15" customHeight="1" x14ac:dyDescent="0.2">
      <c r="A139" s="679" t="s">
        <v>1103</v>
      </c>
      <c r="B139" s="1347"/>
      <c r="C139" s="644"/>
      <c r="D139" s="646">
        <f t="shared" si="100"/>
        <v>0</v>
      </c>
      <c r="E139" s="751">
        <f t="shared" si="101"/>
        <v>0</v>
      </c>
      <c r="F139" s="751">
        <f t="shared" si="101"/>
        <v>0</v>
      </c>
      <c r="G139" s="751">
        <f t="shared" si="101"/>
        <v>0</v>
      </c>
      <c r="H139" s="751">
        <f t="shared" si="101"/>
        <v>0</v>
      </c>
      <c r="I139" s="751">
        <f t="shared" si="101"/>
        <v>0</v>
      </c>
      <c r="K139" s="1348">
        <f t="shared" si="102"/>
        <v>0</v>
      </c>
      <c r="L139" s="943">
        <f>IFERROR(VLOOKUP($B139,'Sch C-3'!$C$8:$I$128,3,0),0)</f>
        <v>0</v>
      </c>
      <c r="M139" s="943">
        <f>IFERROR(VLOOKUP($B139,'Sch C-3'!$C$8:$I$128,4,0),0)</f>
        <v>0</v>
      </c>
      <c r="N139" s="943">
        <f>IFERROR(VLOOKUP($B139,'Sch C-3'!$C$8:$I$128,5,0),0)</f>
        <v>0</v>
      </c>
      <c r="O139" s="943">
        <f>IFERROR(VLOOKUP($B139,'Sch C-3'!$C$8:$I$128,6,0),0)</f>
        <v>0</v>
      </c>
      <c r="P139" s="943">
        <f>IFERROR(VLOOKUP($B139,'Sch C-3'!$C$8:$I$128,7,0),0)</f>
        <v>0</v>
      </c>
      <c r="Q139" s="943">
        <f t="shared" si="103"/>
        <v>0</v>
      </c>
    </row>
    <row r="140" spans="1:17" ht="15" customHeight="1" x14ac:dyDescent="0.2">
      <c r="A140" s="680"/>
      <c r="B140" s="1347"/>
      <c r="C140" s="644"/>
      <c r="D140" s="646">
        <f t="shared" si="100"/>
        <v>0</v>
      </c>
      <c r="E140" s="751">
        <f t="shared" si="101"/>
        <v>0</v>
      </c>
      <c r="F140" s="751">
        <f t="shared" si="101"/>
        <v>0</v>
      </c>
      <c r="G140" s="751">
        <f t="shared" si="101"/>
        <v>0</v>
      </c>
      <c r="H140" s="751">
        <f t="shared" si="101"/>
        <v>0</v>
      </c>
      <c r="I140" s="751">
        <f t="shared" si="101"/>
        <v>0</v>
      </c>
      <c r="K140" s="1348">
        <f t="shared" si="102"/>
        <v>0</v>
      </c>
      <c r="L140" s="943">
        <f>IFERROR(VLOOKUP($B140,'Sch C-3'!$C$8:$I$128,3,0),0)</f>
        <v>0</v>
      </c>
      <c r="M140" s="943">
        <f>IFERROR(VLOOKUP($B140,'Sch C-3'!$C$8:$I$128,4,0),0)</f>
        <v>0</v>
      </c>
      <c r="N140" s="943">
        <f>IFERROR(VLOOKUP($B140,'Sch C-3'!$C$8:$I$128,5,0),0)</f>
        <v>0</v>
      </c>
      <c r="O140" s="943">
        <f>IFERROR(VLOOKUP($B140,'Sch C-3'!$C$8:$I$128,6,0),0)</f>
        <v>0</v>
      </c>
      <c r="P140" s="943">
        <f>IFERROR(VLOOKUP($B140,'Sch C-3'!$C$8:$I$128,7,0),0)</f>
        <v>0</v>
      </c>
      <c r="Q140" s="943">
        <f t="shared" si="103"/>
        <v>0</v>
      </c>
    </row>
    <row r="141" spans="1:17" ht="15" customHeight="1" x14ac:dyDescent="0.2">
      <c r="A141" s="680"/>
      <c r="B141" s="1347"/>
      <c r="C141" s="644"/>
      <c r="D141" s="646">
        <f t="shared" si="100"/>
        <v>0</v>
      </c>
      <c r="E141" s="751">
        <f t="shared" si="101"/>
        <v>0</v>
      </c>
      <c r="F141" s="751">
        <f t="shared" si="101"/>
        <v>0</v>
      </c>
      <c r="G141" s="751">
        <f t="shared" si="101"/>
        <v>0</v>
      </c>
      <c r="H141" s="751">
        <f t="shared" si="101"/>
        <v>0</v>
      </c>
      <c r="I141" s="751">
        <f t="shared" si="101"/>
        <v>0</v>
      </c>
      <c r="K141" s="1348">
        <f t="shared" si="102"/>
        <v>0</v>
      </c>
      <c r="L141" s="943">
        <f>IFERROR(VLOOKUP($B141,'Sch C-3'!$C$8:$I$128,3,0),0)</f>
        <v>0</v>
      </c>
      <c r="M141" s="943">
        <f>IFERROR(VLOOKUP($B141,'Sch C-3'!$C$8:$I$128,4,0),0)</f>
        <v>0</v>
      </c>
      <c r="N141" s="943">
        <f>IFERROR(VLOOKUP($B141,'Sch C-3'!$C$8:$I$128,5,0),0)</f>
        <v>0</v>
      </c>
      <c r="O141" s="943">
        <f>IFERROR(VLOOKUP($B141,'Sch C-3'!$C$8:$I$128,6,0),0)</f>
        <v>0</v>
      </c>
      <c r="P141" s="943">
        <f>IFERROR(VLOOKUP($B141,'Sch C-3'!$C$8:$I$128,7,0),0)</f>
        <v>0</v>
      </c>
      <c r="Q141" s="943">
        <f t="shared" si="103"/>
        <v>0</v>
      </c>
    </row>
    <row r="142" spans="1:17" ht="15" customHeight="1" x14ac:dyDescent="0.2">
      <c r="A142" s="680"/>
      <c r="B142" s="1347"/>
      <c r="C142" s="644"/>
      <c r="D142" s="646">
        <f t="shared" si="100"/>
        <v>0</v>
      </c>
      <c r="E142" s="751">
        <f t="shared" si="101"/>
        <v>0</v>
      </c>
      <c r="F142" s="751">
        <f t="shared" si="101"/>
        <v>0</v>
      </c>
      <c r="G142" s="751">
        <f t="shared" si="101"/>
        <v>0</v>
      </c>
      <c r="H142" s="751">
        <f t="shared" si="101"/>
        <v>0</v>
      </c>
      <c r="I142" s="751">
        <f t="shared" si="101"/>
        <v>0</v>
      </c>
      <c r="K142" s="1348">
        <f t="shared" si="102"/>
        <v>0</v>
      </c>
      <c r="L142" s="943">
        <f>IFERROR(VLOOKUP($B142,'Sch C-3'!$C$8:$I$128,3,0),0)</f>
        <v>0</v>
      </c>
      <c r="M142" s="943">
        <f>IFERROR(VLOOKUP($B142,'Sch C-3'!$C$8:$I$128,4,0),0)</f>
        <v>0</v>
      </c>
      <c r="N142" s="943">
        <f>IFERROR(VLOOKUP($B142,'Sch C-3'!$C$8:$I$128,5,0),0)</f>
        <v>0</v>
      </c>
      <c r="O142" s="943">
        <f>IFERROR(VLOOKUP($B142,'Sch C-3'!$C$8:$I$128,6,0),0)</f>
        <v>0</v>
      </c>
      <c r="P142" s="943">
        <f>IFERROR(VLOOKUP($B142,'Sch C-3'!$C$8:$I$128,7,0),0)</f>
        <v>0</v>
      </c>
      <c r="Q142" s="943">
        <f t="shared" si="103"/>
        <v>0</v>
      </c>
    </row>
    <row r="143" spans="1:17" ht="15" customHeight="1" x14ac:dyDescent="0.2">
      <c r="A143" s="680"/>
      <c r="B143" s="1347"/>
      <c r="C143" s="644"/>
      <c r="D143" s="646">
        <f t="shared" si="100"/>
        <v>0</v>
      </c>
      <c r="E143" s="751">
        <f t="shared" si="101"/>
        <v>0</v>
      </c>
      <c r="F143" s="751">
        <f t="shared" si="101"/>
        <v>0</v>
      </c>
      <c r="G143" s="751">
        <f t="shared" si="101"/>
        <v>0</v>
      </c>
      <c r="H143" s="751">
        <f t="shared" si="101"/>
        <v>0</v>
      </c>
      <c r="I143" s="751">
        <f t="shared" si="101"/>
        <v>0</v>
      </c>
      <c r="K143" s="1348">
        <f t="shared" si="102"/>
        <v>0</v>
      </c>
      <c r="L143" s="943">
        <f>IFERROR(VLOOKUP($B143,'Sch C-3'!$C$8:$I$128,3,0),0)</f>
        <v>0</v>
      </c>
      <c r="M143" s="943">
        <f>IFERROR(VLOOKUP($B143,'Sch C-3'!$C$8:$I$128,4,0),0)</f>
        <v>0</v>
      </c>
      <c r="N143" s="943">
        <f>IFERROR(VLOOKUP($B143,'Sch C-3'!$C$8:$I$128,5,0),0)</f>
        <v>0</v>
      </c>
      <c r="O143" s="943">
        <f>IFERROR(VLOOKUP($B143,'Sch C-3'!$C$8:$I$128,6,0),0)</f>
        <v>0</v>
      </c>
      <c r="P143" s="943">
        <f>IFERROR(VLOOKUP($B143,'Sch C-3'!$C$8:$I$128,7,0),0)</f>
        <v>0</v>
      </c>
      <c r="Q143" s="943">
        <f t="shared" si="103"/>
        <v>0</v>
      </c>
    </row>
    <row r="144" spans="1:17" ht="15" customHeight="1" x14ac:dyDescent="0.2">
      <c r="A144" s="680"/>
      <c r="B144" s="1347"/>
      <c r="C144" s="644"/>
      <c r="D144" s="646">
        <f t="shared" si="100"/>
        <v>0</v>
      </c>
      <c r="E144" s="751">
        <f t="shared" si="101"/>
        <v>0</v>
      </c>
      <c r="F144" s="751">
        <f t="shared" si="101"/>
        <v>0</v>
      </c>
      <c r="G144" s="751">
        <f t="shared" si="101"/>
        <v>0</v>
      </c>
      <c r="H144" s="751">
        <f t="shared" si="101"/>
        <v>0</v>
      </c>
      <c r="I144" s="751">
        <f t="shared" si="101"/>
        <v>0</v>
      </c>
      <c r="K144" s="1348">
        <f t="shared" si="102"/>
        <v>0</v>
      </c>
      <c r="L144" s="943">
        <f>IFERROR(VLOOKUP($B144,'Sch C-3'!$C$8:$I$128,3,0),0)</f>
        <v>0</v>
      </c>
      <c r="M144" s="943">
        <f>IFERROR(VLOOKUP($B144,'Sch C-3'!$C$8:$I$128,4,0),0)</f>
        <v>0</v>
      </c>
      <c r="N144" s="943">
        <f>IFERROR(VLOOKUP($B144,'Sch C-3'!$C$8:$I$128,5,0),0)</f>
        <v>0</v>
      </c>
      <c r="O144" s="943">
        <f>IFERROR(VLOOKUP($B144,'Sch C-3'!$C$8:$I$128,6,0),0)</f>
        <v>0</v>
      </c>
      <c r="P144" s="943">
        <f>IFERROR(VLOOKUP($B144,'Sch C-3'!$C$8:$I$128,7,0),0)</f>
        <v>0</v>
      </c>
      <c r="Q144" s="943">
        <f t="shared" si="103"/>
        <v>0</v>
      </c>
    </row>
    <row r="145" spans="1:17" ht="15" customHeight="1" x14ac:dyDescent="0.2">
      <c r="A145" s="680"/>
      <c r="B145" s="1347"/>
      <c r="C145" s="644"/>
      <c r="D145" s="646">
        <f t="shared" si="100"/>
        <v>0</v>
      </c>
      <c r="E145" s="751">
        <f t="shared" si="101"/>
        <v>0</v>
      </c>
      <c r="F145" s="751">
        <f t="shared" si="101"/>
        <v>0</v>
      </c>
      <c r="G145" s="751">
        <f t="shared" si="101"/>
        <v>0</v>
      </c>
      <c r="H145" s="751">
        <f t="shared" si="101"/>
        <v>0</v>
      </c>
      <c r="I145" s="751">
        <f t="shared" si="101"/>
        <v>0</v>
      </c>
      <c r="K145" s="1348">
        <f t="shared" si="102"/>
        <v>0</v>
      </c>
      <c r="L145" s="943">
        <f>IFERROR(VLOOKUP($B145,'Sch C-3'!$C$8:$I$128,3,0),0)</f>
        <v>0</v>
      </c>
      <c r="M145" s="943">
        <f>IFERROR(VLOOKUP($B145,'Sch C-3'!$C$8:$I$128,4,0),0)</f>
        <v>0</v>
      </c>
      <c r="N145" s="943">
        <f>IFERROR(VLOOKUP($B145,'Sch C-3'!$C$8:$I$128,5,0),0)</f>
        <v>0</v>
      </c>
      <c r="O145" s="943">
        <f>IFERROR(VLOOKUP($B145,'Sch C-3'!$C$8:$I$128,6,0),0)</f>
        <v>0</v>
      </c>
      <c r="P145" s="943">
        <f>IFERROR(VLOOKUP($B145,'Sch C-3'!$C$8:$I$128,7,0),0)</f>
        <v>0</v>
      </c>
      <c r="Q145" s="943">
        <f t="shared" si="103"/>
        <v>0</v>
      </c>
    </row>
    <row r="146" spans="1:17" ht="15" customHeight="1" x14ac:dyDescent="0.2">
      <c r="A146" s="679" t="s">
        <v>1104</v>
      </c>
      <c r="B146" s="721"/>
      <c r="C146" s="739"/>
      <c r="D146" s="646">
        <f>SUM(E146:I146)</f>
        <v>0</v>
      </c>
      <c r="E146" s="683">
        <f>SUM(E128:E145)</f>
        <v>0</v>
      </c>
      <c r="F146" s="683">
        <f>SUM(F128:F145)</f>
        <v>0</v>
      </c>
      <c r="G146" s="683">
        <f>SUM(G128:G145)</f>
        <v>0</v>
      </c>
      <c r="H146" s="683">
        <f>SUM(H128:H145)</f>
        <v>0</v>
      </c>
      <c r="I146" s="683">
        <f>SUM(I128:I145)</f>
        <v>0</v>
      </c>
      <c r="K146" s="774"/>
      <c r="L146" s="775"/>
      <c r="M146" s="775"/>
      <c r="N146" s="775"/>
      <c r="O146" s="775"/>
      <c r="P146" s="775"/>
      <c r="Q146" s="776"/>
    </row>
    <row r="147" spans="1:17" ht="15" customHeight="1" x14ac:dyDescent="0.2">
      <c r="A147" s="679" t="s">
        <v>1105</v>
      </c>
      <c r="B147" s="721"/>
      <c r="C147" s="739"/>
      <c r="D147" s="944">
        <f>SUM(E147:I147)</f>
        <v>0</v>
      </c>
      <c r="E147" s="944">
        <f>IF(E146=0,0,ROUND(E146/$D146,8))</f>
        <v>0</v>
      </c>
      <c r="F147" s="944">
        <f t="shared" ref="F147:I147" si="104">IF(F146=0,0,ROUND(F146/$D146,8))</f>
        <v>0</v>
      </c>
      <c r="G147" s="944">
        <f t="shared" si="104"/>
        <v>0</v>
      </c>
      <c r="H147" s="944">
        <f t="shared" si="104"/>
        <v>0</v>
      </c>
      <c r="I147" s="944">
        <f t="shared" si="104"/>
        <v>0</v>
      </c>
      <c r="K147" s="777"/>
      <c r="L147" s="778"/>
      <c r="M147" s="778"/>
      <c r="N147" s="778"/>
      <c r="O147" s="778"/>
      <c r="P147" s="778"/>
      <c r="Q147" s="779"/>
    </row>
    <row r="148" spans="1:17" ht="15" customHeight="1" x14ac:dyDescent="0.2">
      <c r="A148" s="758" t="s">
        <v>691</v>
      </c>
      <c r="B148" s="684" t="s">
        <v>1106</v>
      </c>
      <c r="C148" s="644"/>
      <c r="D148" s="646">
        <f t="shared" ref="D148:D154" si="105">SUM(E148:I148)</f>
        <v>0</v>
      </c>
      <c r="E148" s="646">
        <f>$C148*E$147</f>
        <v>0</v>
      </c>
      <c r="F148" s="646">
        <f t="shared" ref="F148:I150" si="106">$C148*F$147</f>
        <v>0</v>
      </c>
      <c r="G148" s="646">
        <f t="shared" si="106"/>
        <v>0</v>
      </c>
      <c r="H148" s="646">
        <f t="shared" si="106"/>
        <v>0</v>
      </c>
      <c r="I148" s="646">
        <f t="shared" si="106"/>
        <v>0</v>
      </c>
      <c r="K148" s="777"/>
      <c r="L148" s="778"/>
      <c r="M148" s="778"/>
      <c r="N148" s="778"/>
      <c r="O148" s="778"/>
      <c r="P148" s="778"/>
      <c r="Q148" s="779"/>
    </row>
    <row r="149" spans="1:17" ht="15" customHeight="1" x14ac:dyDescent="0.2">
      <c r="A149" s="758" t="s">
        <v>693</v>
      </c>
      <c r="B149" s="684" t="s">
        <v>1106</v>
      </c>
      <c r="C149" s="644"/>
      <c r="D149" s="646">
        <f t="shared" si="105"/>
        <v>0</v>
      </c>
      <c r="E149" s="646">
        <f>$C149*E$147</f>
        <v>0</v>
      </c>
      <c r="F149" s="646">
        <f t="shared" si="106"/>
        <v>0</v>
      </c>
      <c r="G149" s="646">
        <f t="shared" si="106"/>
        <v>0</v>
      </c>
      <c r="H149" s="646">
        <f t="shared" si="106"/>
        <v>0</v>
      </c>
      <c r="I149" s="646">
        <f t="shared" si="106"/>
        <v>0</v>
      </c>
      <c r="K149" s="777"/>
      <c r="L149" s="778"/>
      <c r="M149" s="778"/>
      <c r="N149" s="778"/>
      <c r="O149" s="778"/>
      <c r="P149" s="778"/>
      <c r="Q149" s="779"/>
    </row>
    <row r="150" spans="1:17" ht="15" customHeight="1" x14ac:dyDescent="0.2">
      <c r="A150" s="680"/>
      <c r="B150" s="684" t="s">
        <v>1106</v>
      </c>
      <c r="C150" s="644"/>
      <c r="D150" s="646">
        <f t="shared" si="105"/>
        <v>0</v>
      </c>
      <c r="E150" s="646">
        <f>$C150*E$147</f>
        <v>0</v>
      </c>
      <c r="F150" s="646">
        <f t="shared" si="106"/>
        <v>0</v>
      </c>
      <c r="G150" s="646">
        <f t="shared" si="106"/>
        <v>0</v>
      </c>
      <c r="H150" s="646">
        <f t="shared" si="106"/>
        <v>0</v>
      </c>
      <c r="I150" s="646">
        <f t="shared" si="106"/>
        <v>0</v>
      </c>
      <c r="K150" s="780"/>
      <c r="L150" s="781"/>
      <c r="M150" s="781"/>
      <c r="N150" s="781"/>
      <c r="O150" s="781"/>
      <c r="P150" s="781"/>
      <c r="Q150" s="782"/>
    </row>
    <row r="151" spans="1:17" ht="15" customHeight="1" x14ac:dyDescent="0.2">
      <c r="A151" s="680"/>
      <c r="B151" s="1347"/>
      <c r="C151" s="644"/>
      <c r="D151" s="646">
        <f t="shared" si="105"/>
        <v>0</v>
      </c>
      <c r="E151" s="759">
        <f t="shared" ref="E151:I154" si="107">$C151*L151</f>
        <v>0</v>
      </c>
      <c r="F151" s="759">
        <f t="shared" si="107"/>
        <v>0</v>
      </c>
      <c r="G151" s="759">
        <f t="shared" si="107"/>
        <v>0</v>
      </c>
      <c r="H151" s="759">
        <f t="shared" si="107"/>
        <v>0</v>
      </c>
      <c r="I151" s="759">
        <f t="shared" si="107"/>
        <v>0</v>
      </c>
      <c r="K151" s="1348">
        <f t="shared" ref="K151:K154" si="108">B151</f>
        <v>0</v>
      </c>
      <c r="L151" s="943">
        <f>IFERROR(VLOOKUP($B151,'Sch C-3'!$C$8:$I$128,3,0),0)</f>
        <v>0</v>
      </c>
      <c r="M151" s="943">
        <f>IFERROR(VLOOKUP($B151,'Sch C-3'!$C$8:$I$128,4,0),0)</f>
        <v>0</v>
      </c>
      <c r="N151" s="943">
        <f>IFERROR(VLOOKUP($B151,'Sch C-3'!$C$8:$I$128,5,0),0)</f>
        <v>0</v>
      </c>
      <c r="O151" s="943">
        <f>IFERROR(VLOOKUP($B151,'Sch C-3'!$C$8:$I$128,6,0),0)</f>
        <v>0</v>
      </c>
      <c r="P151" s="943">
        <f>IFERROR(VLOOKUP($B151,'Sch C-3'!$C$8:$I$128,7,0),0)</f>
        <v>0</v>
      </c>
      <c r="Q151" s="943">
        <f t="shared" ref="Q151:Q154" si="109">SUM(L151:P151)</f>
        <v>0</v>
      </c>
    </row>
    <row r="152" spans="1:17" ht="15" customHeight="1" x14ac:dyDescent="0.2">
      <c r="A152" s="1372"/>
      <c r="B152" s="1373"/>
      <c r="C152" s="1374"/>
      <c r="D152" s="646">
        <f t="shared" ref="D152:D153" si="110">SUM(E152:I152)</f>
        <v>0</v>
      </c>
      <c r="E152" s="759">
        <f t="shared" ref="E152:E153" si="111">$C152*L152</f>
        <v>0</v>
      </c>
      <c r="F152" s="759">
        <f t="shared" ref="F152:F153" si="112">$C152*M152</f>
        <v>0</v>
      </c>
      <c r="G152" s="759">
        <f t="shared" ref="G152:G153" si="113">$C152*N152</f>
        <v>0</v>
      </c>
      <c r="H152" s="759">
        <f t="shared" ref="H152:H153" si="114">$C152*O152</f>
        <v>0</v>
      </c>
      <c r="I152" s="759">
        <f t="shared" ref="I152:I153" si="115">$C152*P152</f>
        <v>0</v>
      </c>
      <c r="K152" s="1348">
        <f t="shared" ref="K152:K153" si="116">B152</f>
        <v>0</v>
      </c>
      <c r="L152" s="943">
        <f>IFERROR(VLOOKUP($B152,'Sch C-3'!$C$8:$I$128,3,0),0)</f>
        <v>0</v>
      </c>
      <c r="M152" s="943">
        <f>IFERROR(VLOOKUP($B152,'Sch C-3'!$C$8:$I$128,4,0),0)</f>
        <v>0</v>
      </c>
      <c r="N152" s="943">
        <f>IFERROR(VLOOKUP($B152,'Sch C-3'!$C$8:$I$128,5,0),0)</f>
        <v>0</v>
      </c>
      <c r="O152" s="943">
        <f>IFERROR(VLOOKUP($B152,'Sch C-3'!$C$8:$I$128,6,0),0)</f>
        <v>0</v>
      </c>
      <c r="P152" s="943">
        <f>IFERROR(VLOOKUP($B152,'Sch C-3'!$C$8:$I$128,7,0),0)</f>
        <v>0</v>
      </c>
      <c r="Q152" s="943">
        <f t="shared" ref="Q152:Q153" si="117">SUM(L152:P152)</f>
        <v>0</v>
      </c>
    </row>
    <row r="153" spans="1:17" ht="15" customHeight="1" x14ac:dyDescent="0.2">
      <c r="A153" s="1372"/>
      <c r="B153" s="684">
        <v>3.6</v>
      </c>
      <c r="C153" s="1374"/>
      <c r="D153" s="646">
        <f t="shared" si="110"/>
        <v>0</v>
      </c>
      <c r="E153" s="759">
        <f t="shared" si="111"/>
        <v>0</v>
      </c>
      <c r="F153" s="759">
        <f t="shared" si="112"/>
        <v>0</v>
      </c>
      <c r="G153" s="759">
        <f t="shared" si="113"/>
        <v>0</v>
      </c>
      <c r="H153" s="759">
        <f t="shared" si="114"/>
        <v>0</v>
      </c>
      <c r="I153" s="759">
        <f t="shared" si="115"/>
        <v>0</v>
      </c>
      <c r="K153" s="1348">
        <f t="shared" si="116"/>
        <v>3.6</v>
      </c>
      <c r="L153" s="1375">
        <f>IFERROR(ROUND(E$203/$D$203,8),0)</f>
        <v>0</v>
      </c>
      <c r="M153" s="1375">
        <f t="shared" ref="M153:P153" si="118">IFERROR(ROUND(F$203/$D$203,8),0)</f>
        <v>0</v>
      </c>
      <c r="N153" s="1375">
        <f t="shared" si="118"/>
        <v>0</v>
      </c>
      <c r="O153" s="1375">
        <f t="shared" si="118"/>
        <v>0</v>
      </c>
      <c r="P153" s="1375">
        <f t="shared" si="118"/>
        <v>0</v>
      </c>
      <c r="Q153" s="943">
        <f t="shared" si="117"/>
        <v>0</v>
      </c>
    </row>
    <row r="154" spans="1:17" ht="15" customHeight="1" x14ac:dyDescent="0.2">
      <c r="A154" s="680"/>
      <c r="B154" s="684">
        <v>3.6</v>
      </c>
      <c r="C154" s="644"/>
      <c r="D154" s="646">
        <f t="shared" si="105"/>
        <v>0</v>
      </c>
      <c r="E154" s="759">
        <f t="shared" si="107"/>
        <v>0</v>
      </c>
      <c r="F154" s="759">
        <f t="shared" si="107"/>
        <v>0</v>
      </c>
      <c r="G154" s="759">
        <f t="shared" si="107"/>
        <v>0</v>
      </c>
      <c r="H154" s="759">
        <f t="shared" si="107"/>
        <v>0</v>
      </c>
      <c r="I154" s="759">
        <f t="shared" si="107"/>
        <v>0</v>
      </c>
      <c r="K154" s="1348">
        <f t="shared" si="108"/>
        <v>3.6</v>
      </c>
      <c r="L154" s="943">
        <f>L153</f>
        <v>0</v>
      </c>
      <c r="M154" s="943">
        <f t="shared" ref="M154:P154" si="119">M153</f>
        <v>0</v>
      </c>
      <c r="N154" s="943">
        <f t="shared" si="119"/>
        <v>0</v>
      </c>
      <c r="O154" s="943">
        <f t="shared" si="119"/>
        <v>0</v>
      </c>
      <c r="P154" s="943">
        <f t="shared" si="119"/>
        <v>0</v>
      </c>
      <c r="Q154" s="943">
        <f t="shared" si="109"/>
        <v>0</v>
      </c>
    </row>
    <row r="155" spans="1:17" ht="15" customHeight="1" x14ac:dyDescent="0.2">
      <c r="A155" s="679" t="s">
        <v>1107</v>
      </c>
      <c r="B155" s="721"/>
      <c r="C155" s="727"/>
      <c r="D155" s="646">
        <f>SUM(E155:I155)</f>
        <v>0</v>
      </c>
      <c r="E155" s="683">
        <f>E146+E148+E149+E150+E151+E152+E153+E154</f>
        <v>0</v>
      </c>
      <c r="F155" s="683">
        <f t="shared" ref="F155:I155" si="120">F146+F148+F149+F150+F151+F152+F153+F154</f>
        <v>0</v>
      </c>
      <c r="G155" s="683">
        <f t="shared" si="120"/>
        <v>0</v>
      </c>
      <c r="H155" s="683">
        <f t="shared" si="120"/>
        <v>0</v>
      </c>
      <c r="I155" s="683">
        <f t="shared" si="120"/>
        <v>0</v>
      </c>
      <c r="K155" s="774"/>
      <c r="L155" s="775"/>
      <c r="M155" s="775"/>
      <c r="N155" s="775"/>
      <c r="O155" s="775"/>
      <c r="P155" s="775"/>
      <c r="Q155" s="776"/>
    </row>
    <row r="156" spans="1:17" ht="15" customHeight="1" x14ac:dyDescent="0.2">
      <c r="A156" s="760" t="s">
        <v>1114</v>
      </c>
      <c r="B156" s="761"/>
      <c r="C156" s="762"/>
      <c r="D156" s="944">
        <f>SUM(E156:I156)</f>
        <v>0</v>
      </c>
      <c r="E156" s="944">
        <f>IFERROR(ROUND(E155/$D155,8),0)</f>
        <v>0</v>
      </c>
      <c r="F156" s="944">
        <f t="shared" ref="F156:I156" si="121">IFERROR(ROUND(F155/$D155,8),0)</f>
        <v>0</v>
      </c>
      <c r="G156" s="944">
        <f t="shared" si="121"/>
        <v>0</v>
      </c>
      <c r="H156" s="944">
        <f t="shared" si="121"/>
        <v>0</v>
      </c>
      <c r="I156" s="944">
        <f t="shared" si="121"/>
        <v>0</v>
      </c>
      <c r="K156" s="780"/>
      <c r="L156" s="781"/>
      <c r="M156" s="781"/>
      <c r="N156" s="781"/>
      <c r="O156" s="781"/>
      <c r="P156" s="781"/>
      <c r="Q156" s="782"/>
    </row>
    <row r="157" spans="1:17" ht="15" customHeight="1" x14ac:dyDescent="0.2">
      <c r="A157" s="429" t="s">
        <v>1109</v>
      </c>
      <c r="B157" s="1347"/>
      <c r="C157" s="644"/>
      <c r="D157" s="646">
        <f>SUM(E157:I157)</f>
        <v>0</v>
      </c>
      <c r="E157" s="751">
        <f>$C157*L157</f>
        <v>0</v>
      </c>
      <c r="F157" s="751">
        <f>$C157*M157</f>
        <v>0</v>
      </c>
      <c r="G157" s="751">
        <f>$C157*N157</f>
        <v>0</v>
      </c>
      <c r="H157" s="751">
        <f>$C157*O157</f>
        <v>0</v>
      </c>
      <c r="I157" s="751">
        <f>$C157*P157</f>
        <v>0</v>
      </c>
      <c r="K157" s="1348">
        <f t="shared" ref="K157" si="122">B157</f>
        <v>0</v>
      </c>
      <c r="L157" s="943">
        <f>IFERROR(VLOOKUP($B157,'Sch C-3'!$C$8:$I$128,3,0),0)</f>
        <v>0</v>
      </c>
      <c r="M157" s="943">
        <f>IFERROR(VLOOKUP($B157,'Sch C-3'!$C$8:$I$128,4,0),0)</f>
        <v>0</v>
      </c>
      <c r="N157" s="943">
        <f>IFERROR(VLOOKUP($B157,'Sch C-3'!$C$8:$I$128,5,0),0)</f>
        <v>0</v>
      </c>
      <c r="O157" s="943">
        <f>IFERROR(VLOOKUP($B157,'Sch C-3'!$C$8:$I$128,6,0),0)</f>
        <v>0</v>
      </c>
      <c r="P157" s="943">
        <f>IFERROR(VLOOKUP($B157,'Sch C-3'!$C$8:$I$128,7,0),0)</f>
        <v>0</v>
      </c>
      <c r="Q157" s="943">
        <f t="shared" ref="Q157" si="123">SUM(L157:P157)</f>
        <v>0</v>
      </c>
    </row>
    <row r="158" spans="1:17" ht="15" customHeight="1" x14ac:dyDescent="0.2">
      <c r="A158" s="429" t="s">
        <v>1112</v>
      </c>
      <c r="B158" s="589"/>
      <c r="C158" s="1351">
        <f>SUM(C128:C157)</f>
        <v>0</v>
      </c>
      <c r="D158" s="646">
        <f>D155+D157</f>
        <v>0</v>
      </c>
      <c r="E158" s="646">
        <f t="shared" ref="E158:I158" si="124">E155+E157</f>
        <v>0</v>
      </c>
      <c r="F158" s="646">
        <f t="shared" si="124"/>
        <v>0</v>
      </c>
      <c r="G158" s="646">
        <f t="shared" si="124"/>
        <v>0</v>
      </c>
      <c r="H158" s="646">
        <f t="shared" si="124"/>
        <v>0</v>
      </c>
      <c r="I158" s="646">
        <f t="shared" si="124"/>
        <v>0</v>
      </c>
    </row>
    <row r="159" spans="1:17" ht="15" customHeight="1" x14ac:dyDescent="0.25">
      <c r="A159" s="11"/>
      <c r="B159" s="11"/>
      <c r="C159" s="763"/>
      <c r="D159" s="735"/>
      <c r="E159" s="735"/>
      <c r="F159" s="735"/>
      <c r="G159" s="735"/>
      <c r="H159" s="735"/>
      <c r="I159" s="735"/>
    </row>
    <row r="160" spans="1:17" ht="15" customHeight="1" x14ac:dyDescent="0.2">
      <c r="K160" s="765"/>
      <c r="L160" s="765"/>
      <c r="M160" s="765"/>
      <c r="N160" s="308"/>
      <c r="O160" s="765"/>
      <c r="P160" s="765"/>
      <c r="Q160" s="765"/>
    </row>
    <row r="161" spans="1:17" ht="38.25" x14ac:dyDescent="0.2">
      <c r="A161" s="742" t="s">
        <v>1095</v>
      </c>
      <c r="B161" s="743" t="s">
        <v>725</v>
      </c>
      <c r="C161" s="743" t="s">
        <v>1096</v>
      </c>
      <c r="D161" s="743" t="s">
        <v>1097</v>
      </c>
      <c r="E161" s="744" t="s">
        <v>472</v>
      </c>
      <c r="F161" s="640" t="s">
        <v>473</v>
      </c>
      <c r="G161" s="745" t="s">
        <v>474</v>
      </c>
      <c r="H161" s="746" t="s">
        <v>475</v>
      </c>
      <c r="I161" s="747" t="s">
        <v>476</v>
      </c>
      <c r="K161" s="743" t="s">
        <v>725</v>
      </c>
      <c r="L161" s="744" t="s">
        <v>472</v>
      </c>
      <c r="M161" s="640" t="s">
        <v>473</v>
      </c>
      <c r="N161" s="745" t="s">
        <v>474</v>
      </c>
      <c r="O161" s="746" t="s">
        <v>475</v>
      </c>
      <c r="P161" s="747" t="s">
        <v>476</v>
      </c>
      <c r="Q161" s="747" t="s">
        <v>471</v>
      </c>
    </row>
    <row r="162" spans="1:17" ht="15" customHeight="1" x14ac:dyDescent="0.2">
      <c r="A162" s="692" t="s">
        <v>476</v>
      </c>
      <c r="B162" s="749" t="s">
        <v>735</v>
      </c>
      <c r="C162" s="750"/>
      <c r="D162" s="750"/>
      <c r="E162" s="750"/>
      <c r="F162" s="750"/>
      <c r="G162" s="750"/>
      <c r="H162" s="750"/>
      <c r="I162" s="708"/>
      <c r="K162" s="752"/>
      <c r="L162" s="750"/>
      <c r="M162" s="750"/>
      <c r="N162" s="750"/>
      <c r="O162" s="750"/>
      <c r="P162" s="750"/>
      <c r="Q162" s="708"/>
    </row>
    <row r="163" spans="1:17" ht="15" customHeight="1" x14ac:dyDescent="0.2">
      <c r="A163" s="307" t="s">
        <v>1098</v>
      </c>
      <c r="B163" s="1347"/>
      <c r="C163" s="644"/>
      <c r="D163" s="381">
        <f t="shared" ref="D163:D180" si="125">SUM(E163:I163)</f>
        <v>0</v>
      </c>
      <c r="E163" s="751">
        <f t="shared" ref="E163:I180" si="126">$C163*L163</f>
        <v>0</v>
      </c>
      <c r="F163" s="751">
        <f t="shared" si="126"/>
        <v>0</v>
      </c>
      <c r="G163" s="751">
        <f t="shared" si="126"/>
        <v>0</v>
      </c>
      <c r="H163" s="751">
        <f t="shared" si="126"/>
        <v>0</v>
      </c>
      <c r="I163" s="751">
        <f t="shared" si="126"/>
        <v>0</v>
      </c>
      <c r="K163" s="1348">
        <f t="shared" ref="K163:K180" si="127">B163</f>
        <v>0</v>
      </c>
      <c r="L163" s="943">
        <f>IFERROR(VLOOKUP($B163,'Sch C-3'!$C$8:$I$128,3,0),0)</f>
        <v>0</v>
      </c>
      <c r="M163" s="943">
        <f>IFERROR(VLOOKUP($B163,'Sch C-3'!$C$8:$I$128,4,0),0)</f>
        <v>0</v>
      </c>
      <c r="N163" s="943">
        <f>IFERROR(VLOOKUP($B163,'Sch C-3'!$C$8:$I$128,5,0),0)</f>
        <v>0</v>
      </c>
      <c r="O163" s="943">
        <f>IFERROR(VLOOKUP($B163,'Sch C-3'!$C$8:$I$128,6,0),0)</f>
        <v>0</v>
      </c>
      <c r="P163" s="943">
        <f>IFERROR(VLOOKUP($B163,'Sch C-3'!$C$8:$I$128,7,0),0)</f>
        <v>0</v>
      </c>
      <c r="Q163" s="943">
        <f t="shared" ref="Q163:Q180" si="128">SUM(L163:P163)</f>
        <v>0</v>
      </c>
    </row>
    <row r="164" spans="1:17" ht="15" customHeight="1" x14ac:dyDescent="0.2">
      <c r="A164" s="679" t="s">
        <v>1099</v>
      </c>
      <c r="B164" s="1347"/>
      <c r="C164" s="644"/>
      <c r="D164" s="646">
        <f t="shared" si="125"/>
        <v>0</v>
      </c>
      <c r="E164" s="751">
        <f t="shared" si="126"/>
        <v>0</v>
      </c>
      <c r="F164" s="751">
        <f t="shared" si="126"/>
        <v>0</v>
      </c>
      <c r="G164" s="751">
        <f t="shared" si="126"/>
        <v>0</v>
      </c>
      <c r="H164" s="751">
        <f t="shared" si="126"/>
        <v>0</v>
      </c>
      <c r="I164" s="751">
        <f t="shared" si="126"/>
        <v>0</v>
      </c>
      <c r="K164" s="1348">
        <f t="shared" si="127"/>
        <v>0</v>
      </c>
      <c r="L164" s="943">
        <f>IFERROR(VLOOKUP($B164,'Sch C-3'!$C$8:$I$128,3,0),0)</f>
        <v>0</v>
      </c>
      <c r="M164" s="943">
        <f>IFERROR(VLOOKUP($B164,'Sch C-3'!$C$8:$I$128,4,0),0)</f>
        <v>0</v>
      </c>
      <c r="N164" s="943">
        <f>IFERROR(VLOOKUP($B164,'Sch C-3'!$C$8:$I$128,5,0),0)</f>
        <v>0</v>
      </c>
      <c r="O164" s="943">
        <f>IFERROR(VLOOKUP($B164,'Sch C-3'!$C$8:$I$128,6,0),0)</f>
        <v>0</v>
      </c>
      <c r="P164" s="943">
        <f>IFERROR(VLOOKUP($B164,'Sch C-3'!$C$8:$I$128,7,0),0)</f>
        <v>0</v>
      </c>
      <c r="Q164" s="943">
        <f t="shared" si="128"/>
        <v>0</v>
      </c>
    </row>
    <row r="165" spans="1:17" ht="15" customHeight="1" x14ac:dyDescent="0.2">
      <c r="A165" s="679" t="s">
        <v>694</v>
      </c>
      <c r="B165" s="1347"/>
      <c r="C165" s="644"/>
      <c r="D165" s="646">
        <f t="shared" si="125"/>
        <v>0</v>
      </c>
      <c r="E165" s="751">
        <f t="shared" si="126"/>
        <v>0</v>
      </c>
      <c r="F165" s="751">
        <f t="shared" si="126"/>
        <v>0</v>
      </c>
      <c r="G165" s="751">
        <f t="shared" si="126"/>
        <v>0</v>
      </c>
      <c r="H165" s="751">
        <f t="shared" si="126"/>
        <v>0</v>
      </c>
      <c r="I165" s="751">
        <f t="shared" si="126"/>
        <v>0</v>
      </c>
      <c r="K165" s="1348">
        <f t="shared" si="127"/>
        <v>0</v>
      </c>
      <c r="L165" s="943">
        <f>IFERROR(VLOOKUP($B165,'Sch C-3'!$C$8:$I$128,3,0),0)</f>
        <v>0</v>
      </c>
      <c r="M165" s="943">
        <f>IFERROR(VLOOKUP($B165,'Sch C-3'!$C$8:$I$128,4,0),0)</f>
        <v>0</v>
      </c>
      <c r="N165" s="943">
        <f>IFERROR(VLOOKUP($B165,'Sch C-3'!$C$8:$I$128,5,0),0)</f>
        <v>0</v>
      </c>
      <c r="O165" s="943">
        <f>IFERROR(VLOOKUP($B165,'Sch C-3'!$C$8:$I$128,6,0),0)</f>
        <v>0</v>
      </c>
      <c r="P165" s="943">
        <f>IFERROR(VLOOKUP($B165,'Sch C-3'!$C$8:$I$128,7,0),0)</f>
        <v>0</v>
      </c>
      <c r="Q165" s="943">
        <f t="shared" si="128"/>
        <v>0</v>
      </c>
    </row>
    <row r="166" spans="1:17" ht="15" customHeight="1" x14ac:dyDescent="0.2">
      <c r="A166" s="679" t="s">
        <v>685</v>
      </c>
      <c r="B166" s="1347"/>
      <c r="C166" s="644"/>
      <c r="D166" s="646">
        <f t="shared" si="125"/>
        <v>0</v>
      </c>
      <c r="E166" s="751">
        <f t="shared" si="126"/>
        <v>0</v>
      </c>
      <c r="F166" s="751">
        <f t="shared" si="126"/>
        <v>0</v>
      </c>
      <c r="G166" s="751">
        <f t="shared" si="126"/>
        <v>0</v>
      </c>
      <c r="H166" s="751">
        <f t="shared" si="126"/>
        <v>0</v>
      </c>
      <c r="I166" s="751">
        <f t="shared" si="126"/>
        <v>0</v>
      </c>
      <c r="K166" s="1348">
        <f t="shared" si="127"/>
        <v>0</v>
      </c>
      <c r="L166" s="943">
        <f>IFERROR(VLOOKUP($B166,'Sch C-3'!$C$8:$I$128,3,0),0)</f>
        <v>0</v>
      </c>
      <c r="M166" s="943">
        <f>IFERROR(VLOOKUP($B166,'Sch C-3'!$C$8:$I$128,4,0),0)</f>
        <v>0</v>
      </c>
      <c r="N166" s="943">
        <f>IFERROR(VLOOKUP($B166,'Sch C-3'!$C$8:$I$128,5,0),0)</f>
        <v>0</v>
      </c>
      <c r="O166" s="943">
        <f>IFERROR(VLOOKUP($B166,'Sch C-3'!$C$8:$I$128,6,0),0)</f>
        <v>0</v>
      </c>
      <c r="P166" s="943">
        <f>IFERROR(VLOOKUP($B166,'Sch C-3'!$C$8:$I$128,7,0),0)</f>
        <v>0</v>
      </c>
      <c r="Q166" s="943">
        <f t="shared" si="128"/>
        <v>0</v>
      </c>
    </row>
    <row r="167" spans="1:17" ht="15" customHeight="1" x14ac:dyDescent="0.2">
      <c r="A167" s="679" t="s">
        <v>684</v>
      </c>
      <c r="B167" s="1347"/>
      <c r="C167" s="644"/>
      <c r="D167" s="646">
        <f t="shared" si="125"/>
        <v>0</v>
      </c>
      <c r="E167" s="751">
        <f t="shared" si="126"/>
        <v>0</v>
      </c>
      <c r="F167" s="751">
        <f t="shared" si="126"/>
        <v>0</v>
      </c>
      <c r="G167" s="751">
        <f t="shared" si="126"/>
        <v>0</v>
      </c>
      <c r="H167" s="751">
        <f t="shared" si="126"/>
        <v>0</v>
      </c>
      <c r="I167" s="751">
        <f t="shared" si="126"/>
        <v>0</v>
      </c>
      <c r="K167" s="1348">
        <f t="shared" si="127"/>
        <v>0</v>
      </c>
      <c r="L167" s="943">
        <f>IFERROR(VLOOKUP($B167,'Sch C-3'!$C$8:$I$128,3,0),0)</f>
        <v>0</v>
      </c>
      <c r="M167" s="943">
        <f>IFERROR(VLOOKUP($B167,'Sch C-3'!$C$8:$I$128,4,0),0)</f>
        <v>0</v>
      </c>
      <c r="N167" s="943">
        <f>IFERROR(VLOOKUP($B167,'Sch C-3'!$C$8:$I$128,5,0),0)</f>
        <v>0</v>
      </c>
      <c r="O167" s="943">
        <f>IFERROR(VLOOKUP($B167,'Sch C-3'!$C$8:$I$128,6,0),0)</f>
        <v>0</v>
      </c>
      <c r="P167" s="943">
        <f>IFERROR(VLOOKUP($B167,'Sch C-3'!$C$8:$I$128,7,0),0)</f>
        <v>0</v>
      </c>
      <c r="Q167" s="943">
        <f t="shared" si="128"/>
        <v>0</v>
      </c>
    </row>
    <row r="168" spans="1:17" ht="15" customHeight="1" x14ac:dyDescent="0.2">
      <c r="A168" s="679" t="s">
        <v>1100</v>
      </c>
      <c r="B168" s="1347"/>
      <c r="C168" s="644"/>
      <c r="D168" s="646">
        <f t="shared" si="125"/>
        <v>0</v>
      </c>
      <c r="E168" s="751">
        <f t="shared" si="126"/>
        <v>0</v>
      </c>
      <c r="F168" s="751">
        <f t="shared" si="126"/>
        <v>0</v>
      </c>
      <c r="G168" s="751">
        <f t="shared" si="126"/>
        <v>0</v>
      </c>
      <c r="H168" s="751">
        <f t="shared" si="126"/>
        <v>0</v>
      </c>
      <c r="I168" s="751">
        <f t="shared" si="126"/>
        <v>0</v>
      </c>
      <c r="K168" s="1348">
        <f t="shared" si="127"/>
        <v>0</v>
      </c>
      <c r="L168" s="943">
        <f>IFERROR(VLOOKUP($B168,'Sch C-3'!$C$8:$I$128,3,0),0)</f>
        <v>0</v>
      </c>
      <c r="M168" s="943">
        <f>IFERROR(VLOOKUP($B168,'Sch C-3'!$C$8:$I$128,4,0),0)</f>
        <v>0</v>
      </c>
      <c r="N168" s="943">
        <f>IFERROR(VLOOKUP($B168,'Sch C-3'!$C$8:$I$128,5,0),0)</f>
        <v>0</v>
      </c>
      <c r="O168" s="943">
        <f>IFERROR(VLOOKUP($B168,'Sch C-3'!$C$8:$I$128,6,0),0)</f>
        <v>0</v>
      </c>
      <c r="P168" s="943">
        <f>IFERROR(VLOOKUP($B168,'Sch C-3'!$C$8:$I$128,7,0),0)</f>
        <v>0</v>
      </c>
      <c r="Q168" s="943">
        <f t="shared" si="128"/>
        <v>0</v>
      </c>
    </row>
    <row r="169" spans="1:17" ht="15" customHeight="1" x14ac:dyDescent="0.2">
      <c r="A169" s="679" t="s">
        <v>690</v>
      </c>
      <c r="B169" s="1347"/>
      <c r="C169" s="644"/>
      <c r="D169" s="646">
        <f t="shared" si="125"/>
        <v>0</v>
      </c>
      <c r="E169" s="751">
        <f t="shared" si="126"/>
        <v>0</v>
      </c>
      <c r="F169" s="751">
        <f t="shared" si="126"/>
        <v>0</v>
      </c>
      <c r="G169" s="751">
        <f t="shared" si="126"/>
        <v>0</v>
      </c>
      <c r="H169" s="751">
        <f t="shared" si="126"/>
        <v>0</v>
      </c>
      <c r="I169" s="751">
        <f t="shared" si="126"/>
        <v>0</v>
      </c>
      <c r="K169" s="1348">
        <f t="shared" si="127"/>
        <v>0</v>
      </c>
      <c r="L169" s="943">
        <f>IFERROR(VLOOKUP($B169,'Sch C-3'!$C$8:$I$128,3,0),0)</f>
        <v>0</v>
      </c>
      <c r="M169" s="943">
        <f>IFERROR(VLOOKUP($B169,'Sch C-3'!$C$8:$I$128,4,0),0)</f>
        <v>0</v>
      </c>
      <c r="N169" s="943">
        <f>IFERROR(VLOOKUP($B169,'Sch C-3'!$C$8:$I$128,5,0),0)</f>
        <v>0</v>
      </c>
      <c r="O169" s="943">
        <f>IFERROR(VLOOKUP($B169,'Sch C-3'!$C$8:$I$128,6,0),0)</f>
        <v>0</v>
      </c>
      <c r="P169" s="943">
        <f>IFERROR(VLOOKUP($B169,'Sch C-3'!$C$8:$I$128,7,0),0)</f>
        <v>0</v>
      </c>
      <c r="Q169" s="943">
        <f t="shared" si="128"/>
        <v>0</v>
      </c>
    </row>
    <row r="170" spans="1:17" ht="15" customHeight="1" x14ac:dyDescent="0.2">
      <c r="A170" s="679" t="s">
        <v>1101</v>
      </c>
      <c r="B170" s="1347"/>
      <c r="C170" s="644"/>
      <c r="D170" s="646">
        <f t="shared" si="125"/>
        <v>0</v>
      </c>
      <c r="E170" s="751">
        <f t="shared" si="126"/>
        <v>0</v>
      </c>
      <c r="F170" s="751">
        <f t="shared" si="126"/>
        <v>0</v>
      </c>
      <c r="G170" s="751">
        <f t="shared" si="126"/>
        <v>0</v>
      </c>
      <c r="H170" s="751">
        <f t="shared" si="126"/>
        <v>0</v>
      </c>
      <c r="I170" s="751">
        <f t="shared" si="126"/>
        <v>0</v>
      </c>
      <c r="K170" s="1348">
        <f t="shared" si="127"/>
        <v>0</v>
      </c>
      <c r="L170" s="943">
        <f>IFERROR(VLOOKUP($B170,'Sch C-3'!$C$8:$I$128,3,0),0)</f>
        <v>0</v>
      </c>
      <c r="M170" s="943">
        <f>IFERROR(VLOOKUP($B170,'Sch C-3'!$C$8:$I$128,4,0),0)</f>
        <v>0</v>
      </c>
      <c r="N170" s="943">
        <f>IFERROR(VLOOKUP($B170,'Sch C-3'!$C$8:$I$128,5,0),0)</f>
        <v>0</v>
      </c>
      <c r="O170" s="943">
        <f>IFERROR(VLOOKUP($B170,'Sch C-3'!$C$8:$I$128,6,0),0)</f>
        <v>0</v>
      </c>
      <c r="P170" s="943">
        <f>IFERROR(VLOOKUP($B170,'Sch C-3'!$C$8:$I$128,7,0),0)</f>
        <v>0</v>
      </c>
      <c r="Q170" s="943">
        <f t="shared" si="128"/>
        <v>0</v>
      </c>
    </row>
    <row r="171" spans="1:17" ht="15" customHeight="1" x14ac:dyDescent="0.2">
      <c r="A171" s="679" t="s">
        <v>687</v>
      </c>
      <c r="B171" s="1347"/>
      <c r="C171" s="644"/>
      <c r="D171" s="646">
        <f t="shared" si="125"/>
        <v>0</v>
      </c>
      <c r="E171" s="751">
        <f t="shared" si="126"/>
        <v>0</v>
      </c>
      <c r="F171" s="751">
        <f t="shared" si="126"/>
        <v>0</v>
      </c>
      <c r="G171" s="751">
        <f t="shared" si="126"/>
        <v>0</v>
      </c>
      <c r="H171" s="751">
        <f t="shared" si="126"/>
        <v>0</v>
      </c>
      <c r="I171" s="751">
        <f t="shared" si="126"/>
        <v>0</v>
      </c>
      <c r="K171" s="1348">
        <f t="shared" si="127"/>
        <v>0</v>
      </c>
      <c r="L171" s="943">
        <f>IFERROR(VLOOKUP($B171,'Sch C-3'!$C$8:$I$128,3,0),0)</f>
        <v>0</v>
      </c>
      <c r="M171" s="943">
        <f>IFERROR(VLOOKUP($B171,'Sch C-3'!$C$8:$I$128,4,0),0)</f>
        <v>0</v>
      </c>
      <c r="N171" s="943">
        <f>IFERROR(VLOOKUP($B171,'Sch C-3'!$C$8:$I$128,5,0),0)</f>
        <v>0</v>
      </c>
      <c r="O171" s="943">
        <f>IFERROR(VLOOKUP($B171,'Sch C-3'!$C$8:$I$128,6,0),0)</f>
        <v>0</v>
      </c>
      <c r="P171" s="943">
        <f>IFERROR(VLOOKUP($B171,'Sch C-3'!$C$8:$I$128,7,0),0)</f>
        <v>0</v>
      </c>
      <c r="Q171" s="943">
        <f t="shared" si="128"/>
        <v>0</v>
      </c>
    </row>
    <row r="172" spans="1:17" ht="15" customHeight="1" x14ac:dyDescent="0.2">
      <c r="A172" s="679" t="s">
        <v>683</v>
      </c>
      <c r="B172" s="1347"/>
      <c r="C172" s="644"/>
      <c r="D172" s="646">
        <f t="shared" si="125"/>
        <v>0</v>
      </c>
      <c r="E172" s="751">
        <f t="shared" si="126"/>
        <v>0</v>
      </c>
      <c r="F172" s="751">
        <f t="shared" si="126"/>
        <v>0</v>
      </c>
      <c r="G172" s="751">
        <f t="shared" si="126"/>
        <v>0</v>
      </c>
      <c r="H172" s="751">
        <f t="shared" si="126"/>
        <v>0</v>
      </c>
      <c r="I172" s="751">
        <f t="shared" si="126"/>
        <v>0</v>
      </c>
      <c r="K172" s="1348">
        <f t="shared" si="127"/>
        <v>0</v>
      </c>
      <c r="L172" s="943">
        <f>IFERROR(VLOOKUP($B172,'Sch C-3'!$C$8:$I$128,3,0),0)</f>
        <v>0</v>
      </c>
      <c r="M172" s="943">
        <f>IFERROR(VLOOKUP($B172,'Sch C-3'!$C$8:$I$128,4,0),0)</f>
        <v>0</v>
      </c>
      <c r="N172" s="943">
        <f>IFERROR(VLOOKUP($B172,'Sch C-3'!$C$8:$I$128,5,0),0)</f>
        <v>0</v>
      </c>
      <c r="O172" s="943">
        <f>IFERROR(VLOOKUP($B172,'Sch C-3'!$C$8:$I$128,6,0),0)</f>
        <v>0</v>
      </c>
      <c r="P172" s="943">
        <f>IFERROR(VLOOKUP($B172,'Sch C-3'!$C$8:$I$128,7,0),0)</f>
        <v>0</v>
      </c>
      <c r="Q172" s="943">
        <f t="shared" si="128"/>
        <v>0</v>
      </c>
    </row>
    <row r="173" spans="1:17" ht="15" customHeight="1" x14ac:dyDescent="0.2">
      <c r="A173" s="34" t="s">
        <v>1102</v>
      </c>
      <c r="B173" s="1347"/>
      <c r="C173" s="644"/>
      <c r="D173" s="646">
        <f t="shared" si="125"/>
        <v>0</v>
      </c>
      <c r="E173" s="751">
        <f t="shared" si="126"/>
        <v>0</v>
      </c>
      <c r="F173" s="751">
        <f t="shared" si="126"/>
        <v>0</v>
      </c>
      <c r="G173" s="751">
        <f t="shared" si="126"/>
        <v>0</v>
      </c>
      <c r="H173" s="751">
        <f t="shared" si="126"/>
        <v>0</v>
      </c>
      <c r="I173" s="751">
        <f t="shared" si="126"/>
        <v>0</v>
      </c>
      <c r="K173" s="1348">
        <f t="shared" si="127"/>
        <v>0</v>
      </c>
      <c r="L173" s="943">
        <f>IFERROR(VLOOKUP($B173,'Sch C-3'!$C$8:$I$128,3,0),0)</f>
        <v>0</v>
      </c>
      <c r="M173" s="943">
        <f>IFERROR(VLOOKUP($B173,'Sch C-3'!$C$8:$I$128,4,0),0)</f>
        <v>0</v>
      </c>
      <c r="N173" s="943">
        <f>IFERROR(VLOOKUP($B173,'Sch C-3'!$C$8:$I$128,5,0),0)</f>
        <v>0</v>
      </c>
      <c r="O173" s="943">
        <f>IFERROR(VLOOKUP($B173,'Sch C-3'!$C$8:$I$128,6,0),0)</f>
        <v>0</v>
      </c>
      <c r="P173" s="943">
        <f>IFERROR(VLOOKUP($B173,'Sch C-3'!$C$8:$I$128,7,0),0)</f>
        <v>0</v>
      </c>
      <c r="Q173" s="943">
        <f t="shared" si="128"/>
        <v>0</v>
      </c>
    </row>
    <row r="174" spans="1:17" ht="15" customHeight="1" x14ac:dyDescent="0.2">
      <c r="A174" s="679" t="s">
        <v>1103</v>
      </c>
      <c r="B174" s="1347"/>
      <c r="C174" s="644"/>
      <c r="D174" s="646">
        <f t="shared" si="125"/>
        <v>0</v>
      </c>
      <c r="E174" s="751">
        <f t="shared" si="126"/>
        <v>0</v>
      </c>
      <c r="F174" s="751">
        <f t="shared" si="126"/>
        <v>0</v>
      </c>
      <c r="G174" s="751">
        <f t="shared" si="126"/>
        <v>0</v>
      </c>
      <c r="H174" s="751">
        <f t="shared" si="126"/>
        <v>0</v>
      </c>
      <c r="I174" s="751">
        <f t="shared" si="126"/>
        <v>0</v>
      </c>
      <c r="K174" s="1348">
        <f t="shared" si="127"/>
        <v>0</v>
      </c>
      <c r="L174" s="943">
        <f>IFERROR(VLOOKUP($B174,'Sch C-3'!$C$8:$I$128,3,0),0)</f>
        <v>0</v>
      </c>
      <c r="M174" s="943">
        <f>IFERROR(VLOOKUP($B174,'Sch C-3'!$C$8:$I$128,4,0),0)</f>
        <v>0</v>
      </c>
      <c r="N174" s="943">
        <f>IFERROR(VLOOKUP($B174,'Sch C-3'!$C$8:$I$128,5,0),0)</f>
        <v>0</v>
      </c>
      <c r="O174" s="943">
        <f>IFERROR(VLOOKUP($B174,'Sch C-3'!$C$8:$I$128,6,0),0)</f>
        <v>0</v>
      </c>
      <c r="P174" s="943">
        <f>IFERROR(VLOOKUP($B174,'Sch C-3'!$C$8:$I$128,7,0),0)</f>
        <v>0</v>
      </c>
      <c r="Q174" s="943">
        <f t="shared" si="128"/>
        <v>0</v>
      </c>
    </row>
    <row r="175" spans="1:17" ht="15" customHeight="1" x14ac:dyDescent="0.2">
      <c r="A175" s="680"/>
      <c r="B175" s="1347"/>
      <c r="C175" s="644"/>
      <c r="D175" s="646">
        <f t="shared" si="125"/>
        <v>0</v>
      </c>
      <c r="E175" s="751">
        <f t="shared" si="126"/>
        <v>0</v>
      </c>
      <c r="F175" s="751">
        <f t="shared" si="126"/>
        <v>0</v>
      </c>
      <c r="G175" s="751">
        <f t="shared" si="126"/>
        <v>0</v>
      </c>
      <c r="H175" s="751">
        <f t="shared" si="126"/>
        <v>0</v>
      </c>
      <c r="I175" s="751">
        <f t="shared" si="126"/>
        <v>0</v>
      </c>
      <c r="K175" s="1348">
        <f t="shared" si="127"/>
        <v>0</v>
      </c>
      <c r="L175" s="943">
        <f>IFERROR(VLOOKUP($B175,'Sch C-3'!$C$8:$I$128,3,0),0)</f>
        <v>0</v>
      </c>
      <c r="M175" s="943">
        <f>IFERROR(VLOOKUP($B175,'Sch C-3'!$C$8:$I$128,4,0),0)</f>
        <v>0</v>
      </c>
      <c r="N175" s="943">
        <f>IFERROR(VLOOKUP($B175,'Sch C-3'!$C$8:$I$128,5,0),0)</f>
        <v>0</v>
      </c>
      <c r="O175" s="943">
        <f>IFERROR(VLOOKUP($B175,'Sch C-3'!$C$8:$I$128,6,0),0)</f>
        <v>0</v>
      </c>
      <c r="P175" s="943">
        <f>IFERROR(VLOOKUP($B175,'Sch C-3'!$C$8:$I$128,7,0),0)</f>
        <v>0</v>
      </c>
      <c r="Q175" s="943">
        <f t="shared" si="128"/>
        <v>0</v>
      </c>
    </row>
    <row r="176" spans="1:17" ht="15" customHeight="1" x14ac:dyDescent="0.2">
      <c r="A176" s="680"/>
      <c r="B176" s="1347"/>
      <c r="C176" s="644"/>
      <c r="D176" s="646">
        <f t="shared" si="125"/>
        <v>0</v>
      </c>
      <c r="E176" s="751">
        <f t="shared" si="126"/>
        <v>0</v>
      </c>
      <c r="F176" s="751">
        <f t="shared" si="126"/>
        <v>0</v>
      </c>
      <c r="G176" s="751">
        <f t="shared" si="126"/>
        <v>0</v>
      </c>
      <c r="H176" s="751">
        <f t="shared" si="126"/>
        <v>0</v>
      </c>
      <c r="I176" s="751">
        <f t="shared" si="126"/>
        <v>0</v>
      </c>
      <c r="K176" s="1348">
        <f t="shared" si="127"/>
        <v>0</v>
      </c>
      <c r="L176" s="943">
        <f>IFERROR(VLOOKUP($B176,'Sch C-3'!$C$8:$I$128,3,0),0)</f>
        <v>0</v>
      </c>
      <c r="M176" s="943">
        <f>IFERROR(VLOOKUP($B176,'Sch C-3'!$C$8:$I$128,4,0),0)</f>
        <v>0</v>
      </c>
      <c r="N176" s="943">
        <f>IFERROR(VLOOKUP($B176,'Sch C-3'!$C$8:$I$128,5,0),0)</f>
        <v>0</v>
      </c>
      <c r="O176" s="943">
        <f>IFERROR(VLOOKUP($B176,'Sch C-3'!$C$8:$I$128,6,0),0)</f>
        <v>0</v>
      </c>
      <c r="P176" s="943">
        <f>IFERROR(VLOOKUP($B176,'Sch C-3'!$C$8:$I$128,7,0),0)</f>
        <v>0</v>
      </c>
      <c r="Q176" s="943">
        <f t="shared" si="128"/>
        <v>0</v>
      </c>
    </row>
    <row r="177" spans="1:17" ht="15" customHeight="1" x14ac:dyDescent="0.2">
      <c r="A177" s="680"/>
      <c r="B177" s="1347"/>
      <c r="C177" s="644"/>
      <c r="D177" s="646">
        <f t="shared" si="125"/>
        <v>0</v>
      </c>
      <c r="E177" s="751">
        <f t="shared" si="126"/>
        <v>0</v>
      </c>
      <c r="F177" s="751">
        <f t="shared" si="126"/>
        <v>0</v>
      </c>
      <c r="G177" s="751">
        <f t="shared" si="126"/>
        <v>0</v>
      </c>
      <c r="H177" s="751">
        <f t="shared" si="126"/>
        <v>0</v>
      </c>
      <c r="I177" s="751">
        <f t="shared" si="126"/>
        <v>0</v>
      </c>
      <c r="K177" s="1348">
        <f t="shared" si="127"/>
        <v>0</v>
      </c>
      <c r="L177" s="943">
        <f>IFERROR(VLOOKUP($B177,'Sch C-3'!$C$8:$I$128,3,0),0)</f>
        <v>0</v>
      </c>
      <c r="M177" s="943">
        <f>IFERROR(VLOOKUP($B177,'Sch C-3'!$C$8:$I$128,4,0),0)</f>
        <v>0</v>
      </c>
      <c r="N177" s="943">
        <f>IFERROR(VLOOKUP($B177,'Sch C-3'!$C$8:$I$128,5,0),0)</f>
        <v>0</v>
      </c>
      <c r="O177" s="943">
        <f>IFERROR(VLOOKUP($B177,'Sch C-3'!$C$8:$I$128,6,0),0)</f>
        <v>0</v>
      </c>
      <c r="P177" s="943">
        <f>IFERROR(VLOOKUP($B177,'Sch C-3'!$C$8:$I$128,7,0),0)</f>
        <v>0</v>
      </c>
      <c r="Q177" s="943">
        <f t="shared" si="128"/>
        <v>0</v>
      </c>
    </row>
    <row r="178" spans="1:17" ht="15" customHeight="1" x14ac:dyDescent="0.2">
      <c r="A178" s="680"/>
      <c r="B178" s="1347"/>
      <c r="C178" s="644"/>
      <c r="D178" s="646">
        <f t="shared" si="125"/>
        <v>0</v>
      </c>
      <c r="E178" s="751">
        <f t="shared" si="126"/>
        <v>0</v>
      </c>
      <c r="F178" s="751">
        <f t="shared" si="126"/>
        <v>0</v>
      </c>
      <c r="G178" s="751">
        <f t="shared" si="126"/>
        <v>0</v>
      </c>
      <c r="H178" s="751">
        <f t="shared" si="126"/>
        <v>0</v>
      </c>
      <c r="I178" s="751">
        <f t="shared" si="126"/>
        <v>0</v>
      </c>
      <c r="K178" s="1348">
        <f t="shared" si="127"/>
        <v>0</v>
      </c>
      <c r="L178" s="943">
        <f>IFERROR(VLOOKUP($B178,'Sch C-3'!$C$8:$I$128,3,0),0)</f>
        <v>0</v>
      </c>
      <c r="M178" s="943">
        <f>IFERROR(VLOOKUP($B178,'Sch C-3'!$C$8:$I$128,4,0),0)</f>
        <v>0</v>
      </c>
      <c r="N178" s="943">
        <f>IFERROR(VLOOKUP($B178,'Sch C-3'!$C$8:$I$128,5,0),0)</f>
        <v>0</v>
      </c>
      <c r="O178" s="943">
        <f>IFERROR(VLOOKUP($B178,'Sch C-3'!$C$8:$I$128,6,0),0)</f>
        <v>0</v>
      </c>
      <c r="P178" s="943">
        <f>IFERROR(VLOOKUP($B178,'Sch C-3'!$C$8:$I$128,7,0),0)</f>
        <v>0</v>
      </c>
      <c r="Q178" s="943">
        <f t="shared" si="128"/>
        <v>0</v>
      </c>
    </row>
    <row r="179" spans="1:17" ht="15" customHeight="1" x14ac:dyDescent="0.2">
      <c r="A179" s="680"/>
      <c r="B179" s="1347"/>
      <c r="C179" s="644"/>
      <c r="D179" s="646">
        <f t="shared" si="125"/>
        <v>0</v>
      </c>
      <c r="E179" s="751">
        <f t="shared" si="126"/>
        <v>0</v>
      </c>
      <c r="F179" s="751">
        <f t="shared" si="126"/>
        <v>0</v>
      </c>
      <c r="G179" s="751">
        <f t="shared" si="126"/>
        <v>0</v>
      </c>
      <c r="H179" s="751">
        <f t="shared" si="126"/>
        <v>0</v>
      </c>
      <c r="I179" s="751">
        <f t="shared" si="126"/>
        <v>0</v>
      </c>
      <c r="K179" s="1348">
        <f t="shared" si="127"/>
        <v>0</v>
      </c>
      <c r="L179" s="943">
        <f>IFERROR(VLOOKUP($B179,'Sch C-3'!$C$8:$I$128,3,0),0)</f>
        <v>0</v>
      </c>
      <c r="M179" s="943">
        <f>IFERROR(VLOOKUP($B179,'Sch C-3'!$C$8:$I$128,4,0),0)</f>
        <v>0</v>
      </c>
      <c r="N179" s="943">
        <f>IFERROR(VLOOKUP($B179,'Sch C-3'!$C$8:$I$128,5,0),0)</f>
        <v>0</v>
      </c>
      <c r="O179" s="943">
        <f>IFERROR(VLOOKUP($B179,'Sch C-3'!$C$8:$I$128,6,0),0)</f>
        <v>0</v>
      </c>
      <c r="P179" s="943">
        <f>IFERROR(VLOOKUP($B179,'Sch C-3'!$C$8:$I$128,7,0),0)</f>
        <v>0</v>
      </c>
      <c r="Q179" s="943">
        <f t="shared" si="128"/>
        <v>0</v>
      </c>
    </row>
    <row r="180" spans="1:17" ht="15" customHeight="1" x14ac:dyDescent="0.2">
      <c r="A180" s="680"/>
      <c r="B180" s="1347"/>
      <c r="C180" s="644"/>
      <c r="D180" s="646">
        <f t="shared" si="125"/>
        <v>0</v>
      </c>
      <c r="E180" s="751">
        <f t="shared" si="126"/>
        <v>0</v>
      </c>
      <c r="F180" s="751">
        <f t="shared" si="126"/>
        <v>0</v>
      </c>
      <c r="G180" s="751">
        <f t="shared" si="126"/>
        <v>0</v>
      </c>
      <c r="H180" s="751">
        <f t="shared" si="126"/>
        <v>0</v>
      </c>
      <c r="I180" s="751">
        <f t="shared" si="126"/>
        <v>0</v>
      </c>
      <c r="K180" s="1348">
        <f t="shared" si="127"/>
        <v>0</v>
      </c>
      <c r="L180" s="943">
        <f>IFERROR(VLOOKUP($B180,'Sch C-3'!$C$8:$I$128,3,0),0)</f>
        <v>0</v>
      </c>
      <c r="M180" s="943">
        <f>IFERROR(VLOOKUP($B180,'Sch C-3'!$C$8:$I$128,4,0),0)</f>
        <v>0</v>
      </c>
      <c r="N180" s="943">
        <f>IFERROR(VLOOKUP($B180,'Sch C-3'!$C$8:$I$128,5,0),0)</f>
        <v>0</v>
      </c>
      <c r="O180" s="943">
        <f>IFERROR(VLOOKUP($B180,'Sch C-3'!$C$8:$I$128,6,0),0)</f>
        <v>0</v>
      </c>
      <c r="P180" s="943">
        <f>IFERROR(VLOOKUP($B180,'Sch C-3'!$C$8:$I$128,7,0),0)</f>
        <v>0</v>
      </c>
      <c r="Q180" s="943">
        <f t="shared" si="128"/>
        <v>0</v>
      </c>
    </row>
    <row r="181" spans="1:17" ht="15" customHeight="1" x14ac:dyDescent="0.2">
      <c r="A181" s="679" t="s">
        <v>1104</v>
      </c>
      <c r="B181" s="721"/>
      <c r="C181" s="739"/>
      <c r="D181" s="646">
        <f>SUM(E181:I181)</f>
        <v>0</v>
      </c>
      <c r="E181" s="683">
        <f>SUM(E163:E180)</f>
        <v>0</v>
      </c>
      <c r="F181" s="683">
        <f>SUM(F163:F180)</f>
        <v>0</v>
      </c>
      <c r="G181" s="683">
        <f>SUM(G163:G180)</f>
        <v>0</v>
      </c>
      <c r="H181" s="683">
        <f>SUM(H163:H180)</f>
        <v>0</v>
      </c>
      <c r="I181" s="683">
        <f>SUM(I163:I180)</f>
        <v>0</v>
      </c>
      <c r="K181" s="783"/>
      <c r="L181" s="784"/>
      <c r="M181" s="784"/>
      <c r="N181" s="784"/>
      <c r="O181" s="784"/>
      <c r="P181" s="784"/>
      <c r="Q181" s="785"/>
    </row>
    <row r="182" spans="1:17" ht="15" customHeight="1" x14ac:dyDescent="0.2">
      <c r="A182" s="679" t="s">
        <v>1105</v>
      </c>
      <c r="B182" s="721"/>
      <c r="C182" s="739"/>
      <c r="D182" s="942">
        <f>SUM(E182:I182)</f>
        <v>0</v>
      </c>
      <c r="E182" s="944">
        <f>IF(E181=0,0,ROUND(E181/$D181,8))</f>
        <v>0</v>
      </c>
      <c r="F182" s="944">
        <f>IF(F181=0,0,ROUND(F181/$D181,8))</f>
        <v>0</v>
      </c>
      <c r="G182" s="944">
        <f>IF(G181=0,0,ROUND(G181/$D181,8))</f>
        <v>0</v>
      </c>
      <c r="H182" s="944">
        <f>IF(H181=0,0,ROUND(H181/$D181,8))</f>
        <v>0</v>
      </c>
      <c r="I182" s="944">
        <f>IF(I181=0,0,ROUND(I181/$D181,8))</f>
        <v>0</v>
      </c>
      <c r="K182" s="786"/>
      <c r="L182" s="787"/>
      <c r="M182" s="787"/>
      <c r="N182" s="787"/>
      <c r="O182" s="787"/>
      <c r="P182" s="787"/>
      <c r="Q182" s="788"/>
    </row>
    <row r="183" spans="1:17" ht="15" customHeight="1" x14ac:dyDescent="0.2">
      <c r="A183" s="758" t="s">
        <v>691</v>
      </c>
      <c r="B183" s="684" t="s">
        <v>1106</v>
      </c>
      <c r="C183" s="644"/>
      <c r="D183" s="646">
        <f t="shared" ref="D183:D189" si="129">SUM(E183:I183)</f>
        <v>0</v>
      </c>
      <c r="E183" s="646">
        <f>$C183*E$182</f>
        <v>0</v>
      </c>
      <c r="F183" s="646">
        <f t="shared" ref="F183:I185" si="130">$C183*F$182</f>
        <v>0</v>
      </c>
      <c r="G183" s="646">
        <f t="shared" si="130"/>
        <v>0</v>
      </c>
      <c r="H183" s="646">
        <f t="shared" si="130"/>
        <v>0</v>
      </c>
      <c r="I183" s="646">
        <f t="shared" si="130"/>
        <v>0</v>
      </c>
      <c r="K183" s="786"/>
      <c r="L183" s="787"/>
      <c r="M183" s="787"/>
      <c r="N183" s="787"/>
      <c r="O183" s="787"/>
      <c r="P183" s="787"/>
      <c r="Q183" s="788"/>
    </row>
    <row r="184" spans="1:17" ht="15" customHeight="1" x14ac:dyDescent="0.2">
      <c r="A184" s="758" t="s">
        <v>693</v>
      </c>
      <c r="B184" s="684" t="s">
        <v>1106</v>
      </c>
      <c r="C184" s="644"/>
      <c r="D184" s="646">
        <f t="shared" si="129"/>
        <v>0</v>
      </c>
      <c r="E184" s="646">
        <f>$C184*E$182</f>
        <v>0</v>
      </c>
      <c r="F184" s="646">
        <f t="shared" si="130"/>
        <v>0</v>
      </c>
      <c r="G184" s="646">
        <f t="shared" si="130"/>
        <v>0</v>
      </c>
      <c r="H184" s="646">
        <f t="shared" si="130"/>
        <v>0</v>
      </c>
      <c r="I184" s="646">
        <f t="shared" si="130"/>
        <v>0</v>
      </c>
      <c r="K184" s="786"/>
      <c r="L184" s="787"/>
      <c r="M184" s="787"/>
      <c r="N184" s="787"/>
      <c r="O184" s="787"/>
      <c r="P184" s="787"/>
      <c r="Q184" s="788"/>
    </row>
    <row r="185" spans="1:17" ht="15" customHeight="1" x14ac:dyDescent="0.2">
      <c r="A185" s="680"/>
      <c r="B185" s="684" t="s">
        <v>1106</v>
      </c>
      <c r="C185" s="644"/>
      <c r="D185" s="646">
        <f t="shared" si="129"/>
        <v>0</v>
      </c>
      <c r="E185" s="646">
        <f>$C185*E$182</f>
        <v>0</v>
      </c>
      <c r="F185" s="646">
        <f t="shared" si="130"/>
        <v>0</v>
      </c>
      <c r="G185" s="646">
        <f t="shared" si="130"/>
        <v>0</v>
      </c>
      <c r="H185" s="646">
        <f t="shared" si="130"/>
        <v>0</v>
      </c>
      <c r="I185" s="646">
        <f t="shared" si="130"/>
        <v>0</v>
      </c>
      <c r="K185" s="789"/>
      <c r="L185" s="790"/>
      <c r="M185" s="790"/>
      <c r="N185" s="790"/>
      <c r="O185" s="790"/>
      <c r="P185" s="790"/>
      <c r="Q185" s="791"/>
    </row>
    <row r="186" spans="1:17" ht="15" customHeight="1" x14ac:dyDescent="0.2">
      <c r="A186" s="680"/>
      <c r="B186" s="1347"/>
      <c r="C186" s="644"/>
      <c r="D186" s="646">
        <f t="shared" si="129"/>
        <v>0</v>
      </c>
      <c r="E186" s="759">
        <f t="shared" ref="E186:I189" si="131">$C186*L186</f>
        <v>0</v>
      </c>
      <c r="F186" s="759">
        <f t="shared" si="131"/>
        <v>0</v>
      </c>
      <c r="G186" s="759">
        <f t="shared" si="131"/>
        <v>0</v>
      </c>
      <c r="H186" s="759">
        <f t="shared" si="131"/>
        <v>0</v>
      </c>
      <c r="I186" s="759">
        <f t="shared" si="131"/>
        <v>0</v>
      </c>
      <c r="K186" s="1348">
        <f t="shared" ref="K186:K189" si="132">B186</f>
        <v>0</v>
      </c>
      <c r="L186" s="943">
        <f>IFERROR(VLOOKUP($B186,'Sch C-3'!$C$8:$I$128,3,0),0)</f>
        <v>0</v>
      </c>
      <c r="M186" s="943">
        <f>IFERROR(VLOOKUP($B186,'Sch C-3'!$C$8:$I$128,4,0),0)</f>
        <v>0</v>
      </c>
      <c r="N186" s="943">
        <f>IFERROR(VLOOKUP($B186,'Sch C-3'!$C$8:$I$128,5,0),0)</f>
        <v>0</v>
      </c>
      <c r="O186" s="943">
        <f>IFERROR(VLOOKUP($B186,'Sch C-3'!$C$8:$I$128,6,0),0)</f>
        <v>0</v>
      </c>
      <c r="P186" s="943">
        <f>IFERROR(VLOOKUP($B186,'Sch C-3'!$C$8:$I$128,7,0),0)</f>
        <v>0</v>
      </c>
      <c r="Q186" s="943">
        <f t="shared" ref="Q186:Q189" si="133">SUM(L186:P186)</f>
        <v>0</v>
      </c>
    </row>
    <row r="187" spans="1:17" ht="15" customHeight="1" x14ac:dyDescent="0.2">
      <c r="A187" s="1372"/>
      <c r="B187" s="1373"/>
      <c r="C187" s="1374"/>
      <c r="D187" s="646">
        <f t="shared" ref="D187:D188" si="134">SUM(E187:I187)</f>
        <v>0</v>
      </c>
      <c r="E187" s="759">
        <f t="shared" ref="E187:E188" si="135">$C187*L187</f>
        <v>0</v>
      </c>
      <c r="F187" s="759">
        <f t="shared" ref="F187:F188" si="136">$C187*M187</f>
        <v>0</v>
      </c>
      <c r="G187" s="759">
        <f t="shared" ref="G187:G188" si="137">$C187*N187</f>
        <v>0</v>
      </c>
      <c r="H187" s="759">
        <f t="shared" ref="H187:H188" si="138">$C187*O187</f>
        <v>0</v>
      </c>
      <c r="I187" s="759">
        <f t="shared" ref="I187:I188" si="139">$C187*P187</f>
        <v>0</v>
      </c>
      <c r="K187" s="1348">
        <f t="shared" ref="K187:K188" si="140">B187</f>
        <v>0</v>
      </c>
      <c r="L187" s="943">
        <f>IFERROR(VLOOKUP($B187,'Sch C-3'!$C$8:$I$128,3,0),0)</f>
        <v>0</v>
      </c>
      <c r="M187" s="943">
        <f>IFERROR(VLOOKUP($B187,'Sch C-3'!$C$8:$I$128,4,0),0)</f>
        <v>0</v>
      </c>
      <c r="N187" s="943">
        <f>IFERROR(VLOOKUP($B187,'Sch C-3'!$C$8:$I$128,5,0),0)</f>
        <v>0</v>
      </c>
      <c r="O187" s="943">
        <f>IFERROR(VLOOKUP($B187,'Sch C-3'!$C$8:$I$128,6,0),0)</f>
        <v>0</v>
      </c>
      <c r="P187" s="943">
        <f>IFERROR(VLOOKUP($B187,'Sch C-3'!$C$8:$I$128,7,0),0)</f>
        <v>0</v>
      </c>
      <c r="Q187" s="943">
        <f t="shared" ref="Q187:Q188" si="141">SUM(L187:P187)</f>
        <v>0</v>
      </c>
    </row>
    <row r="188" spans="1:17" ht="15" customHeight="1" x14ac:dyDescent="0.2">
      <c r="A188" s="1372"/>
      <c r="B188" s="684">
        <v>3.6</v>
      </c>
      <c r="C188" s="1374"/>
      <c r="D188" s="646">
        <f t="shared" si="134"/>
        <v>0</v>
      </c>
      <c r="E188" s="759">
        <f t="shared" si="135"/>
        <v>0</v>
      </c>
      <c r="F188" s="759">
        <f t="shared" si="136"/>
        <v>0</v>
      </c>
      <c r="G188" s="759">
        <f t="shared" si="137"/>
        <v>0</v>
      </c>
      <c r="H188" s="759">
        <f t="shared" si="138"/>
        <v>0</v>
      </c>
      <c r="I188" s="759">
        <f t="shared" si="139"/>
        <v>0</v>
      </c>
      <c r="K188" s="1348">
        <f t="shared" si="140"/>
        <v>3.6</v>
      </c>
      <c r="L188" s="1375">
        <f>IFERROR(ROUND(E$203/$D$203,8),0)</f>
        <v>0</v>
      </c>
      <c r="M188" s="1375">
        <f t="shared" ref="M188" si="142">IFERROR(ROUND(F$203/$D$203,8),0)</f>
        <v>0</v>
      </c>
      <c r="N188" s="1375">
        <f t="shared" ref="N188" si="143">IFERROR(ROUND(G$203/$D$203,8),0)</f>
        <v>0</v>
      </c>
      <c r="O188" s="1375">
        <f t="shared" ref="O188" si="144">IFERROR(ROUND(H$203/$D$203,8),0)</f>
        <v>0</v>
      </c>
      <c r="P188" s="1375">
        <f t="shared" ref="P188" si="145">IFERROR(ROUND(I$203/$D$203,8),0)</f>
        <v>0</v>
      </c>
      <c r="Q188" s="943">
        <f t="shared" si="141"/>
        <v>0</v>
      </c>
    </row>
    <row r="189" spans="1:17" ht="15" customHeight="1" x14ac:dyDescent="0.2">
      <c r="A189" s="680"/>
      <c r="B189" s="684">
        <v>3.6</v>
      </c>
      <c r="C189" s="644"/>
      <c r="D189" s="646">
        <f t="shared" si="129"/>
        <v>0</v>
      </c>
      <c r="E189" s="759">
        <f t="shared" si="131"/>
        <v>0</v>
      </c>
      <c r="F189" s="759">
        <f t="shared" si="131"/>
        <v>0</v>
      </c>
      <c r="G189" s="759">
        <f t="shared" si="131"/>
        <v>0</v>
      </c>
      <c r="H189" s="759">
        <f t="shared" si="131"/>
        <v>0</v>
      </c>
      <c r="I189" s="759">
        <f t="shared" si="131"/>
        <v>0</v>
      </c>
      <c r="K189" s="1348">
        <f t="shared" si="132"/>
        <v>3.6</v>
      </c>
      <c r="L189" s="943">
        <f>L188</f>
        <v>0</v>
      </c>
      <c r="M189" s="943">
        <f t="shared" ref="M189" si="146">M188</f>
        <v>0</v>
      </c>
      <c r="N189" s="943">
        <f t="shared" ref="N189" si="147">N188</f>
        <v>0</v>
      </c>
      <c r="O189" s="943">
        <f t="shared" ref="O189" si="148">O188</f>
        <v>0</v>
      </c>
      <c r="P189" s="943">
        <f t="shared" ref="P189" si="149">P188</f>
        <v>0</v>
      </c>
      <c r="Q189" s="943">
        <f t="shared" si="133"/>
        <v>0</v>
      </c>
    </row>
    <row r="190" spans="1:17" ht="15" customHeight="1" x14ac:dyDescent="0.2">
      <c r="A190" s="679" t="s">
        <v>1107</v>
      </c>
      <c r="B190" s="721"/>
      <c r="C190" s="727"/>
      <c r="D190" s="646">
        <f>SUM(E190:I190)</f>
        <v>0</v>
      </c>
      <c r="E190" s="683">
        <f>E181+E183+E184+E185+E186+E187+E188+E189</f>
        <v>0</v>
      </c>
      <c r="F190" s="683">
        <f t="shared" ref="F190:I190" si="150">F181+F183+F184+F185+F186+F187+F188+F189</f>
        <v>0</v>
      </c>
      <c r="G190" s="683">
        <f t="shared" si="150"/>
        <v>0</v>
      </c>
      <c r="H190" s="683">
        <f t="shared" si="150"/>
        <v>0</v>
      </c>
      <c r="I190" s="683">
        <f t="shared" si="150"/>
        <v>0</v>
      </c>
      <c r="K190" s="755"/>
      <c r="L190" s="753"/>
      <c r="M190" s="753"/>
      <c r="N190" s="753"/>
      <c r="O190" s="753"/>
      <c r="P190" s="753"/>
      <c r="Q190" s="754"/>
    </row>
    <row r="191" spans="1:17" ht="15" customHeight="1" x14ac:dyDescent="0.2">
      <c r="A191" s="760" t="s">
        <v>1115</v>
      </c>
      <c r="B191" s="761"/>
      <c r="C191" s="762"/>
      <c r="D191" s="944">
        <f>SUM(E191:I191)</f>
        <v>0</v>
      </c>
      <c r="E191" s="944">
        <f>IFERROR(ROUND(E190/$D190,8),0)</f>
        <v>0</v>
      </c>
      <c r="F191" s="944">
        <f t="shared" ref="F191:I191" si="151">IFERROR(ROUND(F190/$D190,8),0)</f>
        <v>0</v>
      </c>
      <c r="G191" s="944">
        <f t="shared" si="151"/>
        <v>0</v>
      </c>
      <c r="H191" s="944">
        <f t="shared" si="151"/>
        <v>0</v>
      </c>
      <c r="I191" s="944">
        <f t="shared" si="151"/>
        <v>0</v>
      </c>
      <c r="K191" s="755"/>
      <c r="L191" s="249"/>
      <c r="M191" s="249"/>
      <c r="N191" s="249"/>
      <c r="O191" s="249"/>
      <c r="P191" s="249"/>
      <c r="Q191" s="250"/>
    </row>
    <row r="192" spans="1:17" ht="15" customHeight="1" x14ac:dyDescent="0.2">
      <c r="A192" s="429" t="s">
        <v>1109</v>
      </c>
      <c r="B192" s="1347"/>
      <c r="C192" s="644"/>
      <c r="D192" s="646">
        <f>SUM(E192:I192)</f>
        <v>0</v>
      </c>
      <c r="E192" s="751">
        <f>$C192*L192</f>
        <v>0</v>
      </c>
      <c r="F192" s="751">
        <f>$C192*M192</f>
        <v>0</v>
      </c>
      <c r="G192" s="751">
        <f>$C192*N192</f>
        <v>0</v>
      </c>
      <c r="H192" s="751">
        <f>$C192*O192</f>
        <v>0</v>
      </c>
      <c r="I192" s="751">
        <f>$C192*P192</f>
        <v>0</v>
      </c>
      <c r="K192" s="1348">
        <f t="shared" ref="K192" si="152">B192</f>
        <v>0</v>
      </c>
      <c r="L192" s="943">
        <f>IFERROR(VLOOKUP($B192,'Sch C-3'!$C$8:$I$128,3,0),0)</f>
        <v>0</v>
      </c>
      <c r="M192" s="943">
        <f>IFERROR(VLOOKUP($B192,'Sch C-3'!$C$8:$I$128,4,0),0)</f>
        <v>0</v>
      </c>
      <c r="N192" s="943">
        <f>IFERROR(VLOOKUP($B192,'Sch C-3'!$C$8:$I$128,5,0),0)</f>
        <v>0</v>
      </c>
      <c r="O192" s="943">
        <f>IFERROR(VLOOKUP($B192,'Sch C-3'!$C$8:$I$128,6,0),0)</f>
        <v>0</v>
      </c>
      <c r="P192" s="943">
        <f>IFERROR(VLOOKUP($B192,'Sch C-3'!$C$8:$I$128,7,0),0)</f>
        <v>0</v>
      </c>
      <c r="Q192" s="943">
        <f t="shared" ref="Q192" si="153">SUM(L192:P192)</f>
        <v>0</v>
      </c>
    </row>
    <row r="193" spans="1:9" ht="15" customHeight="1" x14ac:dyDescent="0.2">
      <c r="A193" s="429" t="s">
        <v>1112</v>
      </c>
      <c r="B193" s="589"/>
      <c r="C193" s="1351">
        <f>SUM(C163:C192)</f>
        <v>0</v>
      </c>
      <c r="D193" s="646">
        <f>D190+D192</f>
        <v>0</v>
      </c>
      <c r="E193" s="646">
        <f t="shared" ref="E193:I193" si="154">E190+E192</f>
        <v>0</v>
      </c>
      <c r="F193" s="646">
        <f t="shared" si="154"/>
        <v>0</v>
      </c>
      <c r="G193" s="646">
        <f t="shared" si="154"/>
        <v>0</v>
      </c>
      <c r="H193" s="646">
        <f t="shared" si="154"/>
        <v>0</v>
      </c>
      <c r="I193" s="646">
        <f t="shared" si="154"/>
        <v>0</v>
      </c>
    </row>
    <row r="196" spans="1:9" ht="36" x14ac:dyDescent="0.2">
      <c r="A196" s="1376" t="s">
        <v>1852</v>
      </c>
      <c r="B196" s="1377" t="s">
        <v>1076</v>
      </c>
      <c r="C196" s="1378"/>
      <c r="D196" s="1379" t="s">
        <v>1077</v>
      </c>
      <c r="E196" s="1380" t="s">
        <v>472</v>
      </c>
      <c r="F196" s="1381" t="s">
        <v>473</v>
      </c>
      <c r="G196" s="1382" t="s">
        <v>474</v>
      </c>
      <c r="H196" s="1383" t="s">
        <v>475</v>
      </c>
      <c r="I196" s="1384" t="s">
        <v>476</v>
      </c>
    </row>
    <row r="197" spans="1:9" x14ac:dyDescent="0.2">
      <c r="A197" s="1376" t="s">
        <v>7</v>
      </c>
      <c r="B197" s="1385"/>
      <c r="C197" s="1386"/>
      <c r="D197" s="1387"/>
      <c r="E197" s="1387"/>
      <c r="F197" s="1387"/>
      <c r="G197" s="1387"/>
      <c r="H197" s="1385"/>
      <c r="I197" s="1388"/>
    </row>
    <row r="198" spans="1:9" x14ac:dyDescent="0.2">
      <c r="A198" s="1376" t="s">
        <v>727</v>
      </c>
      <c r="B198" s="1389" t="s">
        <v>472</v>
      </c>
      <c r="C198" s="1390"/>
      <c r="D198" s="1391">
        <f t="shared" ref="D198:D204" si="155">SUM(E198:I198)</f>
        <v>0</v>
      </c>
      <c r="E198" s="1391">
        <f>E41+E43+E44+E45+E46+E47</f>
        <v>0</v>
      </c>
      <c r="F198" s="1391">
        <f t="shared" ref="F198:I198" si="156">F41+F43+F44+F45+F46+F47</f>
        <v>0</v>
      </c>
      <c r="G198" s="1391">
        <f t="shared" si="156"/>
        <v>0</v>
      </c>
      <c r="H198" s="1391">
        <f t="shared" si="156"/>
        <v>0</v>
      </c>
      <c r="I198" s="1391">
        <f t="shared" si="156"/>
        <v>0</v>
      </c>
    </row>
    <row r="199" spans="1:9" x14ac:dyDescent="0.2">
      <c r="A199" s="1376" t="s">
        <v>729</v>
      </c>
      <c r="B199" s="1389" t="s">
        <v>473</v>
      </c>
      <c r="C199" s="1390"/>
      <c r="D199" s="1391">
        <f t="shared" si="155"/>
        <v>0</v>
      </c>
      <c r="E199" s="1392">
        <f>E76+E78+E79+E80+E81+E82</f>
        <v>0</v>
      </c>
      <c r="F199" s="1392">
        <f t="shared" ref="F199:I199" si="157">F76+F78+F79+F80+F81+F82</f>
        <v>0</v>
      </c>
      <c r="G199" s="1392">
        <f t="shared" si="157"/>
        <v>0</v>
      </c>
      <c r="H199" s="1392">
        <f t="shared" si="157"/>
        <v>0</v>
      </c>
      <c r="I199" s="1392">
        <f t="shared" si="157"/>
        <v>0</v>
      </c>
    </row>
    <row r="200" spans="1:9" x14ac:dyDescent="0.2">
      <c r="A200" s="1376" t="s">
        <v>731</v>
      </c>
      <c r="B200" s="1389" t="s">
        <v>474</v>
      </c>
      <c r="C200" s="1390"/>
      <c r="D200" s="1391">
        <f t="shared" si="155"/>
        <v>0</v>
      </c>
      <c r="E200" s="1391">
        <f>E111+E113+E114+E115+E116+E117</f>
        <v>0</v>
      </c>
      <c r="F200" s="1391">
        <f t="shared" ref="F200:I200" si="158">F111+F113+F114+F115+F116+F117</f>
        <v>0</v>
      </c>
      <c r="G200" s="1391">
        <f t="shared" si="158"/>
        <v>0</v>
      </c>
      <c r="H200" s="1391">
        <f t="shared" si="158"/>
        <v>0</v>
      </c>
      <c r="I200" s="1391">
        <f t="shared" si="158"/>
        <v>0</v>
      </c>
    </row>
    <row r="201" spans="1:9" x14ac:dyDescent="0.2">
      <c r="A201" s="1376" t="s">
        <v>733</v>
      </c>
      <c r="B201" s="1389" t="s">
        <v>475</v>
      </c>
      <c r="C201" s="1390"/>
      <c r="D201" s="1391">
        <f t="shared" si="155"/>
        <v>0</v>
      </c>
      <c r="E201" s="1391">
        <f>E146+E148+E149+E150+E151+E152</f>
        <v>0</v>
      </c>
      <c r="F201" s="1391">
        <f t="shared" ref="F201:I201" si="159">F146+F148+F149+F150+F151+F152</f>
        <v>0</v>
      </c>
      <c r="G201" s="1391">
        <f t="shared" si="159"/>
        <v>0</v>
      </c>
      <c r="H201" s="1391">
        <f t="shared" si="159"/>
        <v>0</v>
      </c>
      <c r="I201" s="1391">
        <f t="shared" si="159"/>
        <v>0</v>
      </c>
    </row>
    <row r="202" spans="1:9" x14ac:dyDescent="0.2">
      <c r="A202" s="1376" t="s">
        <v>735</v>
      </c>
      <c r="B202" s="1389" t="s">
        <v>476</v>
      </c>
      <c r="C202" s="1390"/>
      <c r="D202" s="1391">
        <f t="shared" si="155"/>
        <v>0</v>
      </c>
      <c r="E202" s="1392">
        <f>E181+E183+E184+E185+E186+E187</f>
        <v>0</v>
      </c>
      <c r="F202" s="1392">
        <f t="shared" ref="F202:I202" si="160">F181+F183+F184+F185+F186+F187</f>
        <v>0</v>
      </c>
      <c r="G202" s="1392">
        <f t="shared" si="160"/>
        <v>0</v>
      </c>
      <c r="H202" s="1392">
        <f t="shared" si="160"/>
        <v>0</v>
      </c>
      <c r="I202" s="1392">
        <f t="shared" si="160"/>
        <v>0</v>
      </c>
    </row>
    <row r="203" spans="1:9" x14ac:dyDescent="0.2">
      <c r="A203" s="1376" t="s">
        <v>1087</v>
      </c>
      <c r="B203" s="1393"/>
      <c r="C203" s="1394"/>
      <c r="D203" s="1391">
        <f t="shared" si="155"/>
        <v>0</v>
      </c>
      <c r="E203" s="1391">
        <f t="shared" ref="E203:I203" si="161">SUM(E198:E202)</f>
        <v>0</v>
      </c>
      <c r="F203" s="1391">
        <f t="shared" si="161"/>
        <v>0</v>
      </c>
      <c r="G203" s="1391">
        <f t="shared" si="161"/>
        <v>0</v>
      </c>
      <c r="H203" s="1395">
        <f t="shared" si="161"/>
        <v>0</v>
      </c>
      <c r="I203" s="1396">
        <f t="shared" si="161"/>
        <v>0</v>
      </c>
    </row>
    <row r="204" spans="1:9" x14ac:dyDescent="0.2">
      <c r="A204" s="1397" t="s">
        <v>1088</v>
      </c>
      <c r="C204" s="1398"/>
      <c r="D204" s="1391">
        <f t="shared" si="155"/>
        <v>0</v>
      </c>
      <c r="E204" s="1399">
        <f>E50+E85+E120+E157+E192</f>
        <v>0</v>
      </c>
      <c r="F204" s="1399">
        <f t="shared" ref="F204:I204" si="162">F50+F85+F120+F157+F192</f>
        <v>0</v>
      </c>
      <c r="G204" s="1399">
        <f t="shared" si="162"/>
        <v>0</v>
      </c>
      <c r="H204" s="1399">
        <f t="shared" si="162"/>
        <v>0</v>
      </c>
      <c r="I204" s="1399">
        <f t="shared" si="162"/>
        <v>0</v>
      </c>
    </row>
    <row r="205" spans="1:9" x14ac:dyDescent="0.2">
      <c r="A205" s="1376" t="s">
        <v>1090</v>
      </c>
      <c r="B205" s="1393"/>
      <c r="C205" s="1394"/>
      <c r="D205" s="1391">
        <f>D203+D204</f>
        <v>0</v>
      </c>
      <c r="E205" s="1391">
        <f t="shared" ref="E205:I205" si="163">E203+E204</f>
        <v>0</v>
      </c>
      <c r="F205" s="1391">
        <f t="shared" si="163"/>
        <v>0</v>
      </c>
      <c r="G205" s="1391">
        <f t="shared" si="163"/>
        <v>0</v>
      </c>
      <c r="H205" s="1391">
        <f t="shared" si="163"/>
        <v>0</v>
      </c>
      <c r="I205" s="1400">
        <f t="shared" si="163"/>
        <v>0</v>
      </c>
    </row>
    <row r="206" spans="1:9" x14ac:dyDescent="0.2">
      <c r="A206" s="1376" t="s">
        <v>1091</v>
      </c>
      <c r="B206" s="1393"/>
      <c r="C206" s="1394"/>
      <c r="D206" s="1401">
        <f>IFERROR(SUM(E206:I206),0)</f>
        <v>0</v>
      </c>
      <c r="E206" s="1401">
        <f>IFERROR(E203/$D203,0)</f>
        <v>0</v>
      </c>
      <c r="F206" s="1401">
        <f>IFERROR(F203/$D203,0)</f>
        <v>0</v>
      </c>
      <c r="G206" s="1401">
        <f>IFERROR(G203/$D203,0)</f>
        <v>0</v>
      </c>
      <c r="H206" s="1401">
        <f>IFERROR(H203/$D203,0)</f>
        <v>0</v>
      </c>
      <c r="I206" s="1401">
        <f>IFERROR(I203/$D203,0)</f>
        <v>0</v>
      </c>
    </row>
  </sheetData>
  <sheetProtection algorithmName="SHA-512" hashValue="BQkvIvwsmY6l7FICCSBahyXwBQQka0hf71NcSZCI8DU4Hf68PGo5UoUBslxrOc6H782MPczbz0dI3V6xJapsFw==" saltValue="iZ/hH+iK1N5JcR0nEjXcNA==" spinCount="100000" sheet="1" objects="1" scenarios="1"/>
  <pageMargins left="0.5" right="0.5" top="0.75" bottom="0.5" header="0.3" footer="0.3"/>
  <pageSetup scale="79" fitToWidth="2" fitToHeight="5" orientation="landscape" r:id="rId1"/>
  <rowBreaks count="5" manualBreakCount="5">
    <brk id="19" max="16383" man="1"/>
    <brk id="55" max="16383" man="1"/>
    <brk id="90" max="16383" man="1"/>
    <brk id="125" max="16383" man="1"/>
    <brk id="16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8CFBA7F-C11F-48B7-86EA-7BA3AA7C0797}">
          <x14:formula1>
            <xm:f>'Input List'!$D$3:$D$63</xm:f>
          </x14:formula1>
          <xm:sqref>B23:B40 B186:B187 B151:B152 B163:B180 B157 B116:B117 B128:B145 B122 B81:B82 B93:B110 B87 B46:B47 B58:B75 B192 B52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836904EFCCE84DAD1430EFFD371E8A" ma:contentTypeVersion="17" ma:contentTypeDescription="Create a new document." ma:contentTypeScope="" ma:versionID="0b1e707369dce2bf165d3c2e1e08030f">
  <xsd:schema xmlns:xsd="http://www.w3.org/2001/XMLSchema" xmlns:xs="http://www.w3.org/2001/XMLSchema" xmlns:p="http://schemas.microsoft.com/office/2006/metadata/properties" xmlns:ns1="http://schemas.microsoft.com/sharepoint/v3" xmlns:ns3="ef938401-bb9a-420f-9826-6755fcbe9997" xmlns:ns4="ecc74227-b033-42f8-950c-abb8a4272c03" targetNamespace="http://schemas.microsoft.com/office/2006/metadata/properties" ma:root="true" ma:fieldsID="a291fb22660adf43511a1f896191d1f8" ns1:_="" ns3:_="" ns4:_="">
    <xsd:import namespace="http://schemas.microsoft.com/sharepoint/v3"/>
    <xsd:import namespace="ef938401-bb9a-420f-9826-6755fcbe9997"/>
    <xsd:import namespace="ecc74227-b033-42f8-950c-abb8a4272c0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938401-bb9a-420f-9826-6755fcbe99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c74227-b033-42f8-950c-abb8a4272c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ef938401-bb9a-420f-9826-6755fcbe9997" xsi:nil="true"/>
  </documentManagement>
</p:properties>
</file>

<file path=customXml/itemProps1.xml><?xml version="1.0" encoding="utf-8"?>
<ds:datastoreItem xmlns:ds="http://schemas.openxmlformats.org/officeDocument/2006/customXml" ds:itemID="{1E528340-7B02-4F1B-9AFF-7A8661D87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938401-bb9a-420f-9826-6755fcbe9997"/>
    <ds:schemaRef ds:uri="ecc74227-b033-42f8-950c-abb8a4272c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E2B1CD-9118-43EF-96F7-28E5442AF3F5}">
  <ds:schemaRefs>
    <ds:schemaRef ds:uri="http://schemas.microsoft.com/sharepoint/v3/contenttype/forms"/>
  </ds:schemaRefs>
</ds:datastoreItem>
</file>

<file path=customXml/itemProps3.xml><?xml version="1.0" encoding="utf-8"?>
<ds:datastoreItem xmlns:ds="http://schemas.openxmlformats.org/officeDocument/2006/customXml" ds:itemID="{F54BD7DA-8BA1-42DC-8C2F-A855423BC3EB}">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cc74227-b033-42f8-950c-abb8a4272c03"/>
    <ds:schemaRef ds:uri="http://purl.org/dc/elements/1.1/"/>
    <ds:schemaRef ds:uri="http://schemas.microsoft.com/office/2006/metadata/properties"/>
    <ds:schemaRef ds:uri="ef938401-bb9a-420f-9826-6755fcbe999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41</vt:i4>
      </vt:variant>
    </vt:vector>
  </HeadingPairs>
  <TitlesOfParts>
    <vt:vector size="86" baseType="lpstr">
      <vt:lpstr>Input List</vt:lpstr>
      <vt:lpstr>Data Accum</vt:lpstr>
      <vt:lpstr>Check</vt:lpstr>
      <vt:lpstr>Cklist</vt:lpstr>
      <vt:lpstr>Sch A</vt:lpstr>
      <vt:lpstr>Sch A-1</vt:lpstr>
      <vt:lpstr>Sch A-2</vt:lpstr>
      <vt:lpstr>Sch B-1</vt:lpstr>
      <vt:lpstr>Sch B-2s</vt:lpstr>
      <vt:lpstr>Sch B-2a</vt:lpstr>
      <vt:lpstr>Sch B-2b</vt:lpstr>
      <vt:lpstr>Sch B-2c</vt:lpstr>
      <vt:lpstr>Sch B-3</vt:lpstr>
      <vt:lpstr>Sch C-1</vt:lpstr>
      <vt:lpstr>Sch C-2a</vt:lpstr>
      <vt:lpstr>Sch C-2c</vt:lpstr>
      <vt:lpstr>Sch C-2i</vt:lpstr>
      <vt:lpstr>Sch C-2l</vt:lpstr>
      <vt:lpstr>Sch C-2m</vt:lpstr>
      <vt:lpstr>Sch C-2n</vt:lpstr>
      <vt:lpstr>Sch C-3</vt:lpstr>
      <vt:lpstr>Sch C-4</vt:lpstr>
      <vt:lpstr>Sch C-5</vt:lpstr>
      <vt:lpstr>Sch C-6</vt:lpstr>
      <vt:lpstr>Sch C-8</vt:lpstr>
      <vt:lpstr>Sch D</vt:lpstr>
      <vt:lpstr>Sch D-1</vt:lpstr>
      <vt:lpstr>Sch D-2</vt:lpstr>
      <vt:lpstr>Sch D-5</vt:lpstr>
      <vt:lpstr>Sch D-7</vt:lpstr>
      <vt:lpstr>Sch D-8</vt:lpstr>
      <vt:lpstr>Sch E</vt:lpstr>
      <vt:lpstr>Sch F</vt:lpstr>
      <vt:lpstr>Sch G</vt:lpstr>
      <vt:lpstr>Sch H</vt:lpstr>
      <vt:lpstr>Sch I</vt:lpstr>
      <vt:lpstr>Sch J</vt:lpstr>
      <vt:lpstr>Sch K</vt:lpstr>
      <vt:lpstr>Sch L</vt:lpstr>
      <vt:lpstr>Sch N</vt:lpstr>
      <vt:lpstr>Sch P</vt:lpstr>
      <vt:lpstr>Sch S</vt:lpstr>
      <vt:lpstr>Sch T</vt:lpstr>
      <vt:lpstr>Sch U</vt:lpstr>
      <vt:lpstr>Sch W</vt:lpstr>
      <vt:lpstr>Cklist!Print_Area</vt:lpstr>
      <vt:lpstr>'Sch A'!Print_Area</vt:lpstr>
      <vt:lpstr>'Sch A-1'!Print_Area</vt:lpstr>
      <vt:lpstr>'Sch A-2'!Print_Area</vt:lpstr>
      <vt:lpstr>'Sch B-1'!Print_Area</vt:lpstr>
      <vt:lpstr>'Sch B-2a'!Print_Area</vt:lpstr>
      <vt:lpstr>'Sch B-2b'!Print_Area</vt:lpstr>
      <vt:lpstr>'Sch B-2c'!Print_Area</vt:lpstr>
      <vt:lpstr>'Sch B-2s'!Print_Area</vt:lpstr>
      <vt:lpstr>'Sch B-3'!Print_Area</vt:lpstr>
      <vt:lpstr>'Sch C-1'!Print_Area</vt:lpstr>
      <vt:lpstr>'Sch C-2a'!Print_Area</vt:lpstr>
      <vt:lpstr>'Sch C-3'!Print_Area</vt:lpstr>
      <vt:lpstr>'Sch C-4'!Print_Area</vt:lpstr>
      <vt:lpstr>'Sch C-5'!Print_Area</vt:lpstr>
      <vt:lpstr>'Sch C-6'!Print_Area</vt:lpstr>
      <vt:lpstr>'Sch D'!Print_Area</vt:lpstr>
      <vt:lpstr>'Sch D-1'!Print_Area</vt:lpstr>
      <vt:lpstr>'Sch D-2'!Print_Area</vt:lpstr>
      <vt:lpstr>'Sch D-5'!Print_Area</vt:lpstr>
      <vt:lpstr>'Sch D-7'!Print_Area</vt:lpstr>
      <vt:lpstr>'Sch E'!Print_Area</vt:lpstr>
      <vt:lpstr>'Sch F'!Print_Area</vt:lpstr>
      <vt:lpstr>'Sch G'!Print_Area</vt:lpstr>
      <vt:lpstr>'Sch I'!Print_Area</vt:lpstr>
      <vt:lpstr>'Sch J'!Print_Area</vt:lpstr>
      <vt:lpstr>'Sch K'!Print_Area</vt:lpstr>
      <vt:lpstr>'Sch L'!Print_Area</vt:lpstr>
      <vt:lpstr>'Sch N'!Print_Area</vt:lpstr>
      <vt:lpstr>'Sch P'!Print_Area</vt:lpstr>
      <vt:lpstr>'Sch S'!Print_Area</vt:lpstr>
      <vt:lpstr>'Sch U'!Print_Area</vt:lpstr>
      <vt:lpstr>'Sch A-1'!Print_Titles</vt:lpstr>
      <vt:lpstr>'Sch A-2'!Print_Titles</vt:lpstr>
      <vt:lpstr>'Sch C-1'!Print_Titles</vt:lpstr>
      <vt:lpstr>'Sch C-3'!Print_Titles</vt:lpstr>
      <vt:lpstr>'Sch C-4'!Print_Titles</vt:lpstr>
      <vt:lpstr>'Sch D-1'!Print_Titles</vt:lpstr>
      <vt:lpstr>'Sch D-2'!Print_Titles</vt:lpstr>
      <vt:lpstr>'Sch I'!Print_Titles</vt:lpstr>
      <vt:lpstr>'Sch 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Thiel, LeeAnn G.</dc:creator>
  <cp:lastModifiedBy>Gerving, Ashley G.</cp:lastModifiedBy>
  <cp:lastPrinted>2024-05-07T00:30:30Z</cp:lastPrinted>
  <dcterms:created xsi:type="dcterms:W3CDTF">2021-04-18T16:15:11Z</dcterms:created>
  <dcterms:modified xsi:type="dcterms:W3CDTF">2024-06-21T15:08:56Z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0x01010045836904EFCCE84DAD1430EFFD371E8A</vt:lpwstr>
  </property>
</Properties>
</file>