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dusbpos-my.sharepoint.com/personal/emily_perry_ndus_edu/Documents/Antibiograms/2025 Antibiograms/Sanford Fargo/"/>
    </mc:Choice>
  </mc:AlternateContent>
  <xr:revisionPtr revIDLastSave="642" documentId="8_{35F88378-3D23-414B-ACFA-22329B1B7853}" xr6:coauthVersionLast="47" xr6:coauthVersionMax="47" xr10:uidLastSave="{4F4A2803-A899-4088-AAF8-B75BC803C53A}"/>
  <bookViews>
    <workbookView xWindow="28680" yWindow="-120" windowWidth="29040" windowHeight="15720" firstSheet="1" xr2:uid="{00000000-000D-0000-FFFF-FFFF00000000}"/>
  </bookViews>
  <sheets>
    <sheet name="Gram Positive Cocci" sheetId="5" r:id="rId1"/>
    <sheet name="Gram Negative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4" l="1"/>
  <c r="M21" i="4"/>
  <c r="M18" i="4"/>
  <c r="M23" i="4"/>
  <c r="M22" i="4"/>
  <c r="M9" i="4"/>
  <c r="E25" i="4"/>
  <c r="E19" i="4"/>
  <c r="E20" i="4"/>
  <c r="E18" i="4"/>
  <c r="E17" i="4"/>
  <c r="E23" i="4"/>
  <c r="E22" i="4"/>
  <c r="E14" i="4"/>
  <c r="E13" i="4"/>
  <c r="E12" i="4"/>
  <c r="E11" i="4"/>
  <c r="E9" i="4"/>
  <c r="E8" i="4"/>
  <c r="E6" i="4"/>
  <c r="E16" i="4"/>
  <c r="D19" i="4"/>
  <c r="D13" i="4"/>
  <c r="D9" i="4"/>
</calcChain>
</file>

<file path=xl/sharedStrings.xml><?xml version="1.0" encoding="utf-8"?>
<sst xmlns="http://schemas.openxmlformats.org/spreadsheetml/2006/main" count="219" uniqueCount="67">
  <si>
    <r>
      <t xml:space="preserve">Antibiogram 2026 </t>
    </r>
    <r>
      <rPr>
        <sz val="11"/>
        <color theme="1"/>
        <rFont val="Calibri"/>
        <family val="2"/>
        <scheme val="minor"/>
      </rPr>
      <t>(January-December 2025)</t>
    </r>
    <r>
      <rPr>
        <sz val="16"/>
        <color theme="1"/>
        <rFont val="Calibri"/>
        <family val="2"/>
        <scheme val="minor"/>
      </rPr>
      <t xml:space="preserve"> - Sanford Fargo </t>
    </r>
    <r>
      <rPr>
        <b/>
        <sz val="16"/>
        <color theme="1"/>
        <rFont val="Calibri"/>
        <family val="2"/>
        <scheme val="minor"/>
      </rPr>
      <t>PEDIATRIC Patients (All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Sources)</t>
    </r>
  </si>
  <si>
    <r>
      <t>&lt;30 isolates</t>
    </r>
    <r>
      <rPr>
        <vertAlign val="superscript"/>
        <sz val="9"/>
        <color theme="1"/>
        <rFont val="Calibri"/>
        <family val="2"/>
        <scheme val="minor"/>
      </rPr>
      <t>+</t>
    </r>
  </si>
  <si>
    <r>
      <t>&lt;&lt;30 isolates</t>
    </r>
    <r>
      <rPr>
        <vertAlign val="superscript"/>
        <sz val="9"/>
        <color theme="1"/>
        <rFont val="Calibri"/>
        <family val="2"/>
        <scheme val="minor"/>
      </rPr>
      <t>+</t>
    </r>
  </si>
  <si>
    <t>Organism</t>
  </si>
  <si>
    <t>Enterococcus
faecalis</t>
  </si>
  <si>
    <r>
      <t xml:space="preserve">Staphylococcus
aureus
</t>
    </r>
    <r>
      <rPr>
        <b/>
        <sz val="12"/>
        <color theme="1"/>
        <rFont val="Calibri"/>
        <family val="2"/>
        <scheme val="minor"/>
      </rPr>
      <t>MSSA</t>
    </r>
  </si>
  <si>
    <r>
      <t xml:space="preserve">Staphylococcus
aureus
</t>
    </r>
    <r>
      <rPr>
        <b/>
        <sz val="12"/>
        <color theme="1"/>
        <rFont val="Calibri"/>
        <family val="2"/>
        <scheme val="minor"/>
      </rPr>
      <t>MRSA</t>
    </r>
  </si>
  <si>
    <t>Coagulase Negative Staphylococci</t>
  </si>
  <si>
    <t>Staphylococcus lugdunensis</t>
  </si>
  <si>
    <t>Streptococcus
pneumoniae</t>
  </si>
  <si>
    <t>Streptococcus viridans</t>
  </si>
  <si>
    <t>Total isolates</t>
  </si>
  <si>
    <t>Susceptible Isolates</t>
  </si>
  <si>
    <t>Antimicrobials</t>
  </si>
  <si>
    <t>Penicillin</t>
  </si>
  <si>
    <t>-</t>
  </si>
  <si>
    <t>Ampicillin</t>
  </si>
  <si>
    <t>Oxacillin</t>
  </si>
  <si>
    <t>Ceftriaxone</t>
  </si>
  <si>
    <t>Gentamicin</t>
  </si>
  <si>
    <t>88% (HLS)</t>
  </si>
  <si>
    <t>Ciprofloxacin</t>
  </si>
  <si>
    <t>Levofloxacin</t>
  </si>
  <si>
    <t>Clindamycin</t>
  </si>
  <si>
    <t>Erythromycin</t>
  </si>
  <si>
    <t>Linezolid</t>
  </si>
  <si>
    <r>
      <t>Nitrofurantoin</t>
    </r>
    <r>
      <rPr>
        <sz val="9"/>
        <color theme="1"/>
        <rFont val="Calibri"/>
        <family val="2"/>
        <scheme val="minor"/>
      </rPr>
      <t xml:space="preserve"> (Urine)</t>
    </r>
  </si>
  <si>
    <t>Rifampin</t>
  </si>
  <si>
    <t>Tetracycline</t>
  </si>
  <si>
    <t>TMP/SMX</t>
  </si>
  <si>
    <t>Vancomycin</t>
  </si>
  <si>
    <t xml:space="preserve"> +≤ 30 organisms may lack statistical validity (Clinical and Laboratory Standards Institute [CLSI] guidelines M39A4E document)</t>
  </si>
  <si>
    <t>HLS: High Level Synergy</t>
  </si>
  <si>
    <r>
      <t xml:space="preserve">Antibiogram 2026 </t>
    </r>
    <r>
      <rPr>
        <sz val="11"/>
        <color theme="1"/>
        <rFont val="Calibri"/>
        <family val="2"/>
        <scheme val="minor"/>
      </rPr>
      <t>(January-December 2025)</t>
    </r>
    <r>
      <rPr>
        <sz val="16"/>
        <color theme="1"/>
        <rFont val="Calibri"/>
        <family val="2"/>
        <scheme val="minor"/>
      </rPr>
      <t xml:space="preserve"> - Sanford Fargo </t>
    </r>
    <r>
      <rPr>
        <b/>
        <sz val="16"/>
        <color theme="1"/>
        <rFont val="Calibri"/>
        <family val="2"/>
        <scheme val="minor"/>
      </rPr>
      <t>PEDIATRIC patients (All Sources)</t>
    </r>
  </si>
  <si>
    <t>Citrobacter freundii complex</t>
  </si>
  <si>
    <t>Enterobacter cloacae*</t>
  </si>
  <si>
    <r>
      <rPr>
        <b/>
        <i/>
        <sz val="12"/>
        <color rgb="FF000000"/>
        <rFont val="Calibri"/>
      </rPr>
      <t xml:space="preserve">E. coli* </t>
    </r>
    <r>
      <rPr>
        <b/>
        <sz val="12"/>
        <color rgb="FF000000"/>
        <rFont val="Calibri"/>
      </rPr>
      <t>(all isolates)</t>
    </r>
  </si>
  <si>
    <t>E. coli ESBL*</t>
  </si>
  <si>
    <t>Haemophilus influenzae</t>
  </si>
  <si>
    <t>Klebsiella aerogenes</t>
  </si>
  <si>
    <t>Klebsiella oxytoca</t>
  </si>
  <si>
    <t>Klebsiella pneumoniae*</t>
  </si>
  <si>
    <t>Moraxella catarrhalis</t>
  </si>
  <si>
    <t>Proteus mirabilis</t>
  </si>
  <si>
    <t>Pseudomonas aeruginosa</t>
  </si>
  <si>
    <t>Serratia marcescens</t>
  </si>
  <si>
    <t>Stenotrophomonas maltophilia</t>
  </si>
  <si>
    <t>Total Isolates</t>
  </si>
  <si>
    <t>Antimicrobial</t>
  </si>
  <si>
    <t>Amoxicillin/Clavulanic Acid</t>
  </si>
  <si>
    <t>Ampicillin/Sulbactam</t>
  </si>
  <si>
    <t>100% (1 tested)</t>
  </si>
  <si>
    <t>100% (2 tested)</t>
  </si>
  <si>
    <t>Piperacillin/Tazobactam</t>
  </si>
  <si>
    <t>Aztreonam</t>
  </si>
  <si>
    <t>Cefazolin (Urine MIC ≤ 16)</t>
  </si>
  <si>
    <t>Cefepime</t>
  </si>
  <si>
    <t>Ceftazidime</t>
  </si>
  <si>
    <t>Cefoxitin</t>
  </si>
  <si>
    <t>Amikacin</t>
  </si>
  <si>
    <t>100% (2 isolates)</t>
  </si>
  <si>
    <t>Gentamycin</t>
  </si>
  <si>
    <t>Tobramycin</t>
  </si>
  <si>
    <t>Nitrofurantoin (Urine)</t>
  </si>
  <si>
    <t>Ertapenem</t>
  </si>
  <si>
    <t>Meropenem</t>
  </si>
  <si>
    <r>
      <t xml:space="preserve">*Includes ESBL/CRE/CR-PA (If applicable)
 </t>
    </r>
    <r>
      <rPr>
        <vertAlign val="superscript"/>
        <sz val="11"/>
        <color theme="1"/>
        <rFont val="Calibri"/>
        <family val="2"/>
        <scheme val="minor"/>
      </rPr>
      <t>+</t>
    </r>
    <r>
      <rPr>
        <i/>
        <sz val="11"/>
        <color theme="1"/>
        <rFont val="Calibri"/>
        <family val="2"/>
        <scheme val="minor"/>
      </rPr>
      <t>≤ 30 organisms may lack statistical validity (Clinical and Laboratory Standards Institute [CLSI] guidelines M39A4E document)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</si>
</sst>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2"/>
      <color rgb="FF000000"/>
      <name val="Calibri"/>
    </font>
    <font>
      <b/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9" fontId="0" fillId="2" borderId="3" xfId="0" applyNumberFormat="1" applyFill="1" applyBorder="1" applyAlignment="1">
      <alignment horizontal="center" vertical="center"/>
    </xf>
    <xf numFmtId="9" fontId="0" fillId="3" borderId="3" xfId="0" applyNumberFormat="1" applyFill="1" applyBorder="1" applyAlignment="1">
      <alignment horizontal="center" vertical="center"/>
    </xf>
    <xf numFmtId="9" fontId="0" fillId="2" borderId="7" xfId="0" applyNumberForma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3" borderId="0" xfId="0" applyFill="1"/>
    <xf numFmtId="0" fontId="1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9" fontId="0" fillId="0" borderId="10" xfId="0" applyNumberFormat="1" applyBorder="1" applyAlignment="1">
      <alignment horizontal="center" vertical="center"/>
    </xf>
    <xf numFmtId="9" fontId="0" fillId="2" borderId="10" xfId="0" applyNumberForma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9" fontId="0" fillId="2" borderId="11" xfId="0" applyNumberFormat="1" applyFill="1" applyBorder="1" applyAlignment="1">
      <alignment horizontal="center" vertical="center"/>
    </xf>
    <xf numFmtId="9" fontId="0" fillId="3" borderId="13" xfId="0" applyNumberFormat="1" applyFill="1" applyBorder="1" applyAlignment="1">
      <alignment horizontal="center" vertical="center"/>
    </xf>
    <xf numFmtId="9" fontId="0" fillId="2" borderId="13" xfId="0" applyNumberFormat="1" applyFill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1" fillId="0" borderId="0" xfId="0" applyFont="1"/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18" xfId="0" applyBorder="1"/>
    <xf numFmtId="0" fontId="0" fillId="3" borderId="0" xfId="0" applyFill="1" applyAlignment="1">
      <alignment vertical="center" wrapText="1"/>
    </xf>
    <xf numFmtId="0" fontId="7" fillId="0" borderId="0" xfId="0" applyFont="1"/>
    <xf numFmtId="9" fontId="0" fillId="2" borderId="20" xfId="0" applyNumberFormat="1" applyFill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2" borderId="21" xfId="0" applyNumberForma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textRotation="90"/>
    </xf>
    <xf numFmtId="0" fontId="0" fillId="2" borderId="27" xfId="0" applyFill="1" applyBorder="1"/>
    <xf numFmtId="0" fontId="0" fillId="3" borderId="28" xfId="0" applyFill="1" applyBorder="1"/>
    <xf numFmtId="0" fontId="0" fillId="2" borderId="28" xfId="0" applyFill="1" applyBorder="1"/>
    <xf numFmtId="0" fontId="0" fillId="0" borderId="28" xfId="0" applyBorder="1"/>
    <xf numFmtId="9" fontId="0" fillId="3" borderId="21" xfId="0" applyNumberFormat="1" applyFill="1" applyBorder="1" applyAlignment="1">
      <alignment horizontal="center" vertical="center"/>
    </xf>
    <xf numFmtId="0" fontId="0" fillId="2" borderId="29" xfId="0" applyFill="1" applyBorder="1"/>
    <xf numFmtId="9" fontId="0" fillId="2" borderId="5" xfId="0" applyNumberFormat="1" applyFill="1" applyBorder="1" applyAlignment="1">
      <alignment horizontal="center" vertical="center"/>
    </xf>
    <xf numFmtId="9" fontId="0" fillId="2" borderId="12" xfId="0" applyNumberFormat="1" applyFill="1" applyBorder="1" applyAlignment="1">
      <alignment horizontal="center" vertical="center"/>
    </xf>
    <xf numFmtId="9" fontId="0" fillId="2" borderId="22" xfId="0" applyNumberFormat="1" applyFill="1" applyBorder="1" applyAlignment="1">
      <alignment horizontal="center" vertical="center"/>
    </xf>
    <xf numFmtId="9" fontId="0" fillId="2" borderId="30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4" xfId="0" applyFont="1" applyBorder="1" applyAlignment="1">
      <alignment vertical="center" textRotation="90"/>
    </xf>
    <xf numFmtId="0" fontId="3" fillId="0" borderId="25" xfId="0" applyFont="1" applyBorder="1" applyAlignment="1">
      <alignment vertical="center" textRotation="90"/>
    </xf>
    <xf numFmtId="0" fontId="3" fillId="0" borderId="26" xfId="0" applyFont="1" applyBorder="1" applyAlignment="1">
      <alignment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textRotation="90"/>
    </xf>
    <xf numFmtId="0" fontId="5" fillId="3" borderId="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Normal="100" workbookViewId="0">
      <selection activeCell="E30" sqref="E30"/>
    </sheetView>
  </sheetViews>
  <sheetFormatPr defaultRowHeight="15" x14ac:dyDescent="0.25"/>
  <cols>
    <col min="1" max="1" width="4.7109375" customWidth="1"/>
    <col min="2" max="2" width="24" customWidth="1"/>
    <col min="3" max="9" width="17.5703125" customWidth="1"/>
    <col min="10" max="10" width="29.140625" customWidth="1"/>
    <col min="11" max="11" width="25" customWidth="1"/>
  </cols>
  <sheetData>
    <row r="1" spans="1:10" ht="27" customHeight="1" x14ac:dyDescent="0.25">
      <c r="A1" s="10"/>
      <c r="B1" s="66" t="s">
        <v>0</v>
      </c>
      <c r="C1" s="66"/>
      <c r="D1" s="66"/>
      <c r="E1" s="66"/>
      <c r="F1" s="66"/>
      <c r="G1" s="66"/>
      <c r="H1" s="66"/>
      <c r="I1" s="66"/>
      <c r="J1" s="19"/>
    </row>
    <row r="2" spans="1:10" ht="15.75" thickBot="1" x14ac:dyDescent="0.3">
      <c r="A2" s="10"/>
      <c r="B2" s="10"/>
      <c r="C2" s="8" t="s">
        <v>1</v>
      </c>
      <c r="D2" s="10"/>
      <c r="E2" s="6"/>
      <c r="F2" s="6"/>
      <c r="G2" s="9" t="s">
        <v>2</v>
      </c>
      <c r="H2" s="6"/>
      <c r="I2" s="8" t="s">
        <v>1</v>
      </c>
    </row>
    <row r="3" spans="1:10" ht="47.25" x14ac:dyDescent="0.25">
      <c r="A3" s="10"/>
      <c r="B3" s="27" t="s">
        <v>3</v>
      </c>
      <c r="C3" s="31" t="s">
        <v>4</v>
      </c>
      <c r="D3" s="28" t="s">
        <v>5</v>
      </c>
      <c r="E3" s="28" t="s">
        <v>6</v>
      </c>
      <c r="F3" s="33" t="s">
        <v>7</v>
      </c>
      <c r="G3" s="42" t="s">
        <v>8</v>
      </c>
      <c r="H3" s="30" t="s">
        <v>9</v>
      </c>
      <c r="I3" s="40" t="s">
        <v>10</v>
      </c>
    </row>
    <row r="4" spans="1:10" ht="19.5" thickBot="1" x14ac:dyDescent="0.3">
      <c r="A4" s="10"/>
      <c r="B4" s="26" t="s">
        <v>11</v>
      </c>
      <c r="C4" s="13">
        <v>26</v>
      </c>
      <c r="D4" s="12">
        <v>364</v>
      </c>
      <c r="E4" s="32">
        <v>97</v>
      </c>
      <c r="F4" s="32">
        <v>48</v>
      </c>
      <c r="G4" s="43">
        <v>4</v>
      </c>
      <c r="H4" s="12">
        <v>34</v>
      </c>
      <c r="I4" s="41">
        <v>12</v>
      </c>
    </row>
    <row r="5" spans="1:10" ht="15.75" x14ac:dyDescent="0.25">
      <c r="A5" s="10"/>
      <c r="B5" s="24"/>
      <c r="C5" s="63" t="s">
        <v>12</v>
      </c>
      <c r="D5" s="64"/>
      <c r="E5" s="64"/>
      <c r="F5" s="64"/>
      <c r="G5" s="64"/>
      <c r="H5" s="64"/>
      <c r="I5" s="65"/>
    </row>
    <row r="6" spans="1:10" ht="15" customHeight="1" x14ac:dyDescent="0.25">
      <c r="A6" s="67" t="s">
        <v>13</v>
      </c>
      <c r="B6" s="53" t="s">
        <v>14</v>
      </c>
      <c r="C6" s="5">
        <v>1</v>
      </c>
      <c r="D6" s="5">
        <v>0.24</v>
      </c>
      <c r="E6" s="62" t="s">
        <v>15</v>
      </c>
      <c r="F6" s="20">
        <v>0.25</v>
      </c>
      <c r="G6" s="20">
        <v>0.5</v>
      </c>
      <c r="H6" s="5">
        <v>0.97</v>
      </c>
      <c r="I6" s="37">
        <v>0.67</v>
      </c>
    </row>
    <row r="7" spans="1:10" ht="15" customHeight="1" x14ac:dyDescent="0.25">
      <c r="A7" s="68"/>
      <c r="B7" s="54" t="s">
        <v>16</v>
      </c>
      <c r="C7" s="4">
        <v>1</v>
      </c>
      <c r="D7" s="4" t="s">
        <v>15</v>
      </c>
      <c r="E7" s="21" t="s">
        <v>15</v>
      </c>
      <c r="F7" s="21" t="s">
        <v>15</v>
      </c>
      <c r="G7" s="21" t="s">
        <v>15</v>
      </c>
      <c r="H7" s="7" t="s">
        <v>15</v>
      </c>
      <c r="I7" s="38" t="s">
        <v>15</v>
      </c>
    </row>
    <row r="8" spans="1:10" ht="15" customHeight="1" x14ac:dyDescent="0.25">
      <c r="A8" s="68"/>
      <c r="B8" s="55" t="s">
        <v>17</v>
      </c>
      <c r="C8" s="3" t="s">
        <v>15</v>
      </c>
      <c r="D8" s="3">
        <v>1</v>
      </c>
      <c r="E8" s="22" t="s">
        <v>15</v>
      </c>
      <c r="F8" s="22">
        <v>0.57999999999999996</v>
      </c>
      <c r="G8" s="22">
        <v>0.5</v>
      </c>
      <c r="H8" s="3" t="s">
        <v>15</v>
      </c>
      <c r="I8" s="39" t="s">
        <v>15</v>
      </c>
    </row>
    <row r="9" spans="1:10" ht="15" customHeight="1" x14ac:dyDescent="0.25">
      <c r="A9" s="68"/>
      <c r="B9" s="54" t="s">
        <v>18</v>
      </c>
      <c r="C9" s="4" t="s">
        <v>15</v>
      </c>
      <c r="D9" s="4" t="s">
        <v>15</v>
      </c>
      <c r="E9" s="21" t="s">
        <v>15</v>
      </c>
      <c r="F9" s="21" t="s">
        <v>15</v>
      </c>
      <c r="G9" s="21" t="s">
        <v>15</v>
      </c>
      <c r="H9" s="4">
        <v>0.97</v>
      </c>
      <c r="I9" s="57">
        <v>0.91</v>
      </c>
    </row>
    <row r="10" spans="1:10" ht="15" customHeight="1" x14ac:dyDescent="0.25">
      <c r="A10" s="68"/>
      <c r="B10" s="55" t="s">
        <v>19</v>
      </c>
      <c r="C10" s="3" t="s">
        <v>20</v>
      </c>
      <c r="D10" s="3" t="s">
        <v>15</v>
      </c>
      <c r="E10" s="3" t="s">
        <v>15</v>
      </c>
      <c r="F10" s="3" t="s">
        <v>15</v>
      </c>
      <c r="G10" s="3" t="s">
        <v>15</v>
      </c>
      <c r="H10" s="3" t="s">
        <v>15</v>
      </c>
      <c r="I10" s="39" t="s">
        <v>15</v>
      </c>
    </row>
    <row r="11" spans="1:10" ht="15" customHeight="1" x14ac:dyDescent="0.25">
      <c r="A11" s="68"/>
      <c r="B11" s="56" t="s">
        <v>21</v>
      </c>
      <c r="C11" s="7">
        <v>0.96</v>
      </c>
      <c r="D11" s="7">
        <v>0.94</v>
      </c>
      <c r="E11" s="23">
        <v>0.53</v>
      </c>
      <c r="F11" s="23">
        <v>0.83</v>
      </c>
      <c r="G11" s="23">
        <v>0.75</v>
      </c>
      <c r="H11" s="7" t="s">
        <v>15</v>
      </c>
      <c r="I11" s="38" t="s">
        <v>15</v>
      </c>
    </row>
    <row r="12" spans="1:10" ht="15" customHeight="1" x14ac:dyDescent="0.25">
      <c r="A12" s="68"/>
      <c r="B12" s="55" t="s">
        <v>22</v>
      </c>
      <c r="C12" s="3">
        <v>0.96</v>
      </c>
      <c r="D12" s="3">
        <v>0.95</v>
      </c>
      <c r="E12" s="22">
        <v>0.53</v>
      </c>
      <c r="F12" s="22">
        <v>0.83</v>
      </c>
      <c r="G12" s="22">
        <v>0.75</v>
      </c>
      <c r="H12" s="3">
        <v>1</v>
      </c>
      <c r="I12" s="39">
        <v>1</v>
      </c>
    </row>
    <row r="13" spans="1:10" ht="15" customHeight="1" x14ac:dyDescent="0.25">
      <c r="A13" s="68"/>
      <c r="B13" s="56" t="s">
        <v>23</v>
      </c>
      <c r="C13" s="7" t="s">
        <v>15</v>
      </c>
      <c r="D13" s="7">
        <v>0.78</v>
      </c>
      <c r="E13" s="23">
        <v>0.89</v>
      </c>
      <c r="F13" s="23">
        <v>0.54</v>
      </c>
      <c r="G13" s="23">
        <v>0.75</v>
      </c>
      <c r="H13" s="7">
        <v>0.93</v>
      </c>
      <c r="I13" s="38">
        <v>1</v>
      </c>
    </row>
    <row r="14" spans="1:10" ht="15" customHeight="1" x14ac:dyDescent="0.25">
      <c r="A14" s="68"/>
      <c r="B14" s="55" t="s">
        <v>24</v>
      </c>
      <c r="C14" s="3">
        <v>0</v>
      </c>
      <c r="D14" s="3">
        <v>0.71</v>
      </c>
      <c r="E14" s="22">
        <v>0.32</v>
      </c>
      <c r="F14" s="22">
        <v>0.44</v>
      </c>
      <c r="G14" s="22">
        <v>0.75</v>
      </c>
      <c r="H14" s="3">
        <v>0.7</v>
      </c>
      <c r="I14" s="39">
        <v>1.8181818181818182E-3</v>
      </c>
    </row>
    <row r="15" spans="1:10" ht="15" customHeight="1" x14ac:dyDescent="0.25">
      <c r="A15" s="68"/>
      <c r="B15" s="56" t="s">
        <v>25</v>
      </c>
      <c r="C15" s="7">
        <v>1</v>
      </c>
      <c r="D15" s="7">
        <v>1</v>
      </c>
      <c r="E15" s="23">
        <v>1</v>
      </c>
      <c r="F15" s="23">
        <v>1</v>
      </c>
      <c r="G15" s="23">
        <v>1</v>
      </c>
      <c r="H15" s="7" t="s">
        <v>15</v>
      </c>
      <c r="I15" s="38" t="s">
        <v>15</v>
      </c>
    </row>
    <row r="16" spans="1:10" ht="15" customHeight="1" x14ac:dyDescent="0.25">
      <c r="A16" s="68"/>
      <c r="B16" s="55" t="s">
        <v>26</v>
      </c>
      <c r="C16" s="3">
        <v>1</v>
      </c>
      <c r="D16" s="3">
        <v>1</v>
      </c>
      <c r="E16" s="22">
        <v>1</v>
      </c>
      <c r="F16" s="22">
        <v>1</v>
      </c>
      <c r="G16" s="22">
        <v>1</v>
      </c>
      <c r="H16" s="3" t="s">
        <v>15</v>
      </c>
      <c r="I16" s="39" t="s">
        <v>15</v>
      </c>
    </row>
    <row r="17" spans="1:11" ht="15" customHeight="1" x14ac:dyDescent="0.25">
      <c r="A17" s="68"/>
      <c r="B17" s="56" t="s">
        <v>27</v>
      </c>
      <c r="C17" s="7" t="s">
        <v>15</v>
      </c>
      <c r="D17" s="7">
        <v>1</v>
      </c>
      <c r="E17" s="23">
        <v>0.98</v>
      </c>
      <c r="F17" s="23">
        <v>1</v>
      </c>
      <c r="G17" s="23">
        <v>1</v>
      </c>
      <c r="H17" s="7" t="s">
        <v>15</v>
      </c>
      <c r="I17" s="38" t="s">
        <v>15</v>
      </c>
    </row>
    <row r="18" spans="1:11" ht="15" customHeight="1" x14ac:dyDescent="0.25">
      <c r="A18" s="68"/>
      <c r="B18" s="55" t="s">
        <v>28</v>
      </c>
      <c r="C18" s="3">
        <v>0.15</v>
      </c>
      <c r="D18" s="3">
        <v>0.95</v>
      </c>
      <c r="E18" s="22">
        <v>0.88</v>
      </c>
      <c r="F18" s="22">
        <v>0.9</v>
      </c>
      <c r="G18" s="22">
        <v>0.75</v>
      </c>
      <c r="H18" s="3" t="s">
        <v>15</v>
      </c>
      <c r="I18" s="39" t="s">
        <v>15</v>
      </c>
    </row>
    <row r="19" spans="1:11" ht="15" customHeight="1" x14ac:dyDescent="0.25">
      <c r="A19" s="68"/>
      <c r="B19" s="56" t="s">
        <v>29</v>
      </c>
      <c r="C19" s="7" t="s">
        <v>15</v>
      </c>
      <c r="D19" s="7">
        <v>0.93</v>
      </c>
      <c r="E19" s="23">
        <v>0.91</v>
      </c>
      <c r="F19" s="23">
        <v>0.73</v>
      </c>
      <c r="G19" s="23">
        <v>1</v>
      </c>
      <c r="H19" s="7">
        <v>0.82</v>
      </c>
      <c r="I19" s="38" t="s">
        <v>15</v>
      </c>
    </row>
    <row r="20" spans="1:11" ht="15" customHeight="1" x14ac:dyDescent="0.25">
      <c r="A20" s="69"/>
      <c r="B20" s="58" t="s">
        <v>30</v>
      </c>
      <c r="C20" s="59">
        <v>1</v>
      </c>
      <c r="D20" s="59">
        <v>1</v>
      </c>
      <c r="E20" s="60">
        <v>1</v>
      </c>
      <c r="F20" s="60">
        <v>1</v>
      </c>
      <c r="G20" s="60">
        <v>1</v>
      </c>
      <c r="H20" s="59" t="s">
        <v>15</v>
      </c>
      <c r="I20" s="61">
        <v>1</v>
      </c>
    </row>
    <row r="21" spans="1:11" x14ac:dyDescent="0.25">
      <c r="A21" s="52"/>
      <c r="B21" s="36" t="s">
        <v>31</v>
      </c>
      <c r="C21" s="35"/>
      <c r="D21" s="35"/>
      <c r="E21" s="35"/>
      <c r="F21" s="35"/>
      <c r="G21" s="35"/>
      <c r="H21" s="35"/>
      <c r="I21" s="35"/>
    </row>
    <row r="22" spans="1:11" x14ac:dyDescent="0.25">
      <c r="A22" s="10"/>
      <c r="B22" s="35" t="s">
        <v>32</v>
      </c>
      <c r="C22" s="35"/>
      <c r="D22" s="35"/>
      <c r="E22" s="35"/>
      <c r="F22" s="35"/>
      <c r="G22" s="35"/>
      <c r="H22" s="35"/>
      <c r="I22" s="35"/>
      <c r="J22" s="16"/>
      <c r="K22" s="16"/>
    </row>
  </sheetData>
  <sheetProtection algorithmName="SHA-512" hashValue="T9KDrnUCaIzgHEqG6bc/RneNhCBZ/QmqRRmpJGGrlJTsZlasWTki5oRJ2Gutie1hZrqe2SdwHNd9lBWSyu+Bag==" saltValue="bYY6eBRrh7Fvm2EBDct1+w==" spinCount="100000" sheet="1" objects="1" scenarios="1"/>
  <mergeCells count="3">
    <mergeCell ref="C5:I5"/>
    <mergeCell ref="B1:I1"/>
    <mergeCell ref="A6:A2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0"/>
  <sheetViews>
    <sheetView zoomScaleNormal="100" workbookViewId="0">
      <selection activeCell="L20" sqref="L20"/>
    </sheetView>
  </sheetViews>
  <sheetFormatPr defaultRowHeight="15" x14ac:dyDescent="0.25"/>
  <cols>
    <col min="1" max="1" width="4.7109375" customWidth="1"/>
    <col min="2" max="2" width="24.7109375" customWidth="1"/>
    <col min="3" max="3" width="16.5703125" customWidth="1"/>
    <col min="4" max="14" width="16.7109375" customWidth="1"/>
    <col min="15" max="15" width="20.140625" customWidth="1"/>
  </cols>
  <sheetData>
    <row r="1" spans="1:19" ht="30.75" customHeight="1" x14ac:dyDescent="0.25">
      <c r="A1" s="10"/>
      <c r="B1" s="66" t="s">
        <v>33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9" x14ac:dyDescent="0.25">
      <c r="A2" s="10"/>
      <c r="B2" s="10"/>
      <c r="C2" s="9" t="s">
        <v>2</v>
      </c>
      <c r="D2" s="8" t="s">
        <v>1</v>
      </c>
      <c r="E2" s="6"/>
      <c r="F2" s="9" t="s">
        <v>2</v>
      </c>
      <c r="G2" s="6"/>
      <c r="H2" s="9" t="s">
        <v>2</v>
      </c>
      <c r="I2" s="8" t="s">
        <v>1</v>
      </c>
      <c r="J2" s="8" t="s">
        <v>1</v>
      </c>
      <c r="K2" s="8" t="s">
        <v>1</v>
      </c>
      <c r="L2" s="6"/>
      <c r="M2" s="6"/>
      <c r="N2" s="8" t="s">
        <v>1</v>
      </c>
      <c r="O2" s="8" t="s">
        <v>1</v>
      </c>
    </row>
    <row r="3" spans="1:19" ht="51" customHeight="1" x14ac:dyDescent="0.25">
      <c r="B3" s="25" t="s">
        <v>3</v>
      </c>
      <c r="C3" s="29" t="s">
        <v>34</v>
      </c>
      <c r="D3" s="31" t="s">
        <v>35</v>
      </c>
      <c r="E3" s="51" t="s">
        <v>36</v>
      </c>
      <c r="F3" s="29" t="s">
        <v>37</v>
      </c>
      <c r="G3" s="30" t="s">
        <v>38</v>
      </c>
      <c r="H3" s="29" t="s">
        <v>39</v>
      </c>
      <c r="I3" s="31" t="s">
        <v>40</v>
      </c>
      <c r="J3" s="31" t="s">
        <v>41</v>
      </c>
      <c r="K3" s="46" t="s">
        <v>42</v>
      </c>
      <c r="L3" s="44" t="s">
        <v>43</v>
      </c>
      <c r="M3" s="44" t="s">
        <v>44</v>
      </c>
      <c r="N3" s="46" t="s">
        <v>45</v>
      </c>
      <c r="O3" s="48" t="s">
        <v>46</v>
      </c>
    </row>
    <row r="4" spans="1:19" ht="18.75" x14ac:dyDescent="0.25">
      <c r="A4" s="10"/>
      <c r="B4" s="26" t="s">
        <v>47</v>
      </c>
      <c r="C4" s="14">
        <v>7</v>
      </c>
      <c r="D4" s="13">
        <v>22</v>
      </c>
      <c r="E4" s="11">
        <v>527</v>
      </c>
      <c r="F4" s="14">
        <v>11</v>
      </c>
      <c r="G4" s="11">
        <v>60</v>
      </c>
      <c r="H4" s="14">
        <v>7</v>
      </c>
      <c r="I4" s="13">
        <v>17</v>
      </c>
      <c r="J4" s="13">
        <v>27</v>
      </c>
      <c r="K4" s="47">
        <v>27</v>
      </c>
      <c r="L4" s="45">
        <v>31</v>
      </c>
      <c r="M4" s="45">
        <v>50</v>
      </c>
      <c r="N4" s="47">
        <v>16</v>
      </c>
      <c r="O4" s="49">
        <v>22</v>
      </c>
    </row>
    <row r="5" spans="1:19" ht="15.75" x14ac:dyDescent="0.25">
      <c r="A5" s="10"/>
      <c r="B5" s="34"/>
      <c r="C5" s="50"/>
      <c r="D5" s="73" t="s">
        <v>12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  <c r="S5" s="15"/>
    </row>
    <row r="6" spans="1:19" x14ac:dyDescent="0.25">
      <c r="A6" s="70" t="s">
        <v>48</v>
      </c>
      <c r="B6" s="1" t="s">
        <v>16</v>
      </c>
      <c r="C6" s="3" t="s">
        <v>15</v>
      </c>
      <c r="D6" s="3" t="s">
        <v>15</v>
      </c>
      <c r="E6" s="3">
        <f>331/525</f>
        <v>0.63047619047619052</v>
      </c>
      <c r="F6" s="3" t="s">
        <v>15</v>
      </c>
      <c r="G6" s="3">
        <v>0.81</v>
      </c>
      <c r="H6" s="3" t="s">
        <v>15</v>
      </c>
      <c r="I6" s="3">
        <v>0</v>
      </c>
      <c r="J6" s="3">
        <v>0</v>
      </c>
      <c r="K6" s="22" t="s">
        <v>15</v>
      </c>
      <c r="L6" s="22">
        <v>0.93</v>
      </c>
      <c r="M6" s="22" t="s">
        <v>15</v>
      </c>
      <c r="N6" s="22" t="s">
        <v>15</v>
      </c>
      <c r="O6" s="18" t="s">
        <v>15</v>
      </c>
    </row>
    <row r="7" spans="1:19" x14ac:dyDescent="0.25">
      <c r="A7" s="71"/>
      <c r="B7" s="2" t="s">
        <v>49</v>
      </c>
      <c r="C7" s="4">
        <v>0</v>
      </c>
      <c r="D7" s="4">
        <v>0.04</v>
      </c>
      <c r="E7" s="4">
        <v>0.9</v>
      </c>
      <c r="F7" s="4" t="s">
        <v>15</v>
      </c>
      <c r="G7" s="4" t="s">
        <v>15</v>
      </c>
      <c r="H7" s="4">
        <v>0</v>
      </c>
      <c r="I7" s="4">
        <v>0.94</v>
      </c>
      <c r="J7" s="4">
        <v>0.96</v>
      </c>
      <c r="K7" s="21">
        <v>1</v>
      </c>
      <c r="L7" s="21">
        <v>1</v>
      </c>
      <c r="M7" s="21" t="s">
        <v>15</v>
      </c>
      <c r="N7" s="21">
        <v>0</v>
      </c>
      <c r="O7" s="17" t="s">
        <v>15</v>
      </c>
    </row>
    <row r="8" spans="1:19" x14ac:dyDescent="0.25">
      <c r="A8" s="71"/>
      <c r="B8" s="1" t="s">
        <v>50</v>
      </c>
      <c r="C8" s="3" t="s">
        <v>15</v>
      </c>
      <c r="D8" s="3" t="s">
        <v>15</v>
      </c>
      <c r="E8" s="3">
        <f>9/38</f>
        <v>0.23684210526315788</v>
      </c>
      <c r="F8" s="3" t="s">
        <v>15</v>
      </c>
      <c r="G8" s="3" t="s">
        <v>15</v>
      </c>
      <c r="H8" s="3" t="s">
        <v>15</v>
      </c>
      <c r="I8" s="3" t="s">
        <v>51</v>
      </c>
      <c r="J8" s="3" t="s">
        <v>52</v>
      </c>
      <c r="K8" s="22" t="s">
        <v>15</v>
      </c>
      <c r="L8" s="22" t="s">
        <v>15</v>
      </c>
      <c r="M8" s="22" t="s">
        <v>15</v>
      </c>
      <c r="N8" s="22" t="s">
        <v>15</v>
      </c>
      <c r="O8" s="18" t="s">
        <v>15</v>
      </c>
    </row>
    <row r="9" spans="1:19" x14ac:dyDescent="0.25">
      <c r="A9" s="71"/>
      <c r="B9" s="2" t="s">
        <v>53</v>
      </c>
      <c r="C9" s="4">
        <v>1</v>
      </c>
      <c r="D9" s="4">
        <f>19/22</f>
        <v>0.86363636363636365</v>
      </c>
      <c r="E9" s="4">
        <f>511/525</f>
        <v>0.97333333333333338</v>
      </c>
      <c r="F9" s="4" t="s">
        <v>15</v>
      </c>
      <c r="G9" s="4" t="s">
        <v>15</v>
      </c>
      <c r="H9" s="4">
        <v>0.85</v>
      </c>
      <c r="I9" s="4">
        <v>1</v>
      </c>
      <c r="J9" s="4">
        <v>0.88</v>
      </c>
      <c r="K9" s="21" t="s">
        <v>15</v>
      </c>
      <c r="L9" s="21">
        <v>1</v>
      </c>
      <c r="M9" s="21">
        <f>46/50</f>
        <v>0.92</v>
      </c>
      <c r="N9" s="21">
        <v>1</v>
      </c>
      <c r="O9" s="17" t="s">
        <v>15</v>
      </c>
    </row>
    <row r="10" spans="1:19" x14ac:dyDescent="0.25">
      <c r="A10" s="71"/>
      <c r="B10" s="1" t="s">
        <v>54</v>
      </c>
      <c r="C10" s="3">
        <v>1</v>
      </c>
      <c r="D10" s="3">
        <v>0.88</v>
      </c>
      <c r="E10" s="3">
        <v>0.92</v>
      </c>
      <c r="F10" s="3" t="s">
        <v>15</v>
      </c>
      <c r="G10" s="3" t="s">
        <v>15</v>
      </c>
      <c r="H10" s="3">
        <v>0.75</v>
      </c>
      <c r="I10" s="3" t="s">
        <v>51</v>
      </c>
      <c r="J10" s="3" t="s">
        <v>52</v>
      </c>
      <c r="K10" s="3" t="s">
        <v>15</v>
      </c>
      <c r="L10" s="22" t="s">
        <v>15</v>
      </c>
      <c r="M10" s="22" t="s">
        <v>15</v>
      </c>
      <c r="N10" s="22" t="s">
        <v>51</v>
      </c>
      <c r="O10" s="18" t="s">
        <v>15</v>
      </c>
    </row>
    <row r="11" spans="1:19" x14ac:dyDescent="0.25">
      <c r="A11" s="71"/>
      <c r="B11" s="2" t="s">
        <v>55</v>
      </c>
      <c r="C11" s="4" t="s">
        <v>15</v>
      </c>
      <c r="D11" s="4" t="s">
        <v>15</v>
      </c>
      <c r="E11" s="4">
        <f>482/508</f>
        <v>0.94881889763779526</v>
      </c>
      <c r="F11" s="4" t="s">
        <v>15</v>
      </c>
      <c r="G11" s="4" t="s">
        <v>15</v>
      </c>
      <c r="H11" s="4" t="s">
        <v>15</v>
      </c>
      <c r="I11" s="4" t="s">
        <v>15</v>
      </c>
      <c r="J11" s="4">
        <v>0.9</v>
      </c>
      <c r="K11" s="21" t="s">
        <v>15</v>
      </c>
      <c r="L11" s="21">
        <v>0.96</v>
      </c>
      <c r="M11" s="21" t="s">
        <v>15</v>
      </c>
      <c r="N11" s="21" t="s">
        <v>15</v>
      </c>
      <c r="O11" s="17" t="s">
        <v>15</v>
      </c>
    </row>
    <row r="12" spans="1:19" x14ac:dyDescent="0.25">
      <c r="A12" s="71"/>
      <c r="B12" s="1" t="s">
        <v>56</v>
      </c>
      <c r="C12" s="3">
        <v>1</v>
      </c>
      <c r="D12" s="3">
        <f>21/22</f>
        <v>0.95454545454545459</v>
      </c>
      <c r="E12" s="3">
        <f>520/526</f>
        <v>0.98859315589353614</v>
      </c>
      <c r="F12" s="3" t="s">
        <v>15</v>
      </c>
      <c r="G12" s="3" t="s">
        <v>15</v>
      </c>
      <c r="H12" s="3">
        <v>1</v>
      </c>
      <c r="I12" s="3">
        <v>1</v>
      </c>
      <c r="J12" s="3">
        <v>1</v>
      </c>
      <c r="K12" s="22" t="s">
        <v>15</v>
      </c>
      <c r="L12" s="22">
        <v>1</v>
      </c>
      <c r="M12" s="22">
        <v>1</v>
      </c>
      <c r="N12" s="22">
        <v>1</v>
      </c>
      <c r="O12" s="18" t="s">
        <v>15</v>
      </c>
    </row>
    <row r="13" spans="1:19" x14ac:dyDescent="0.25">
      <c r="A13" s="71"/>
      <c r="B13" s="2" t="s">
        <v>57</v>
      </c>
      <c r="C13" s="4">
        <v>1</v>
      </c>
      <c r="D13" s="4">
        <f>19/22</f>
        <v>0.86363636363636365</v>
      </c>
      <c r="E13" s="4">
        <f>193/202</f>
        <v>0.95544554455445541</v>
      </c>
      <c r="F13" s="4" t="s">
        <v>15</v>
      </c>
      <c r="G13" s="4" t="s">
        <v>15</v>
      </c>
      <c r="H13" s="4">
        <v>0.85</v>
      </c>
      <c r="I13" s="4">
        <v>1</v>
      </c>
      <c r="J13" s="4">
        <v>1</v>
      </c>
      <c r="K13" s="21" t="s">
        <v>15</v>
      </c>
      <c r="L13" s="21">
        <v>1</v>
      </c>
      <c r="M13" s="21">
        <v>1</v>
      </c>
      <c r="N13" s="21">
        <v>1</v>
      </c>
      <c r="O13" s="17" t="s">
        <v>15</v>
      </c>
    </row>
    <row r="14" spans="1:19" x14ac:dyDescent="0.25">
      <c r="A14" s="71"/>
      <c r="B14" s="1" t="s">
        <v>18</v>
      </c>
      <c r="C14" s="3">
        <v>1</v>
      </c>
      <c r="D14" s="3">
        <v>0.75</v>
      </c>
      <c r="E14" s="3">
        <f>518/527</f>
        <v>0.98292220113851991</v>
      </c>
      <c r="F14" s="3" t="s">
        <v>15</v>
      </c>
      <c r="G14" s="3">
        <v>1</v>
      </c>
      <c r="H14" s="3">
        <v>0.85</v>
      </c>
      <c r="I14" s="3">
        <v>1</v>
      </c>
      <c r="J14" s="3">
        <v>1</v>
      </c>
      <c r="K14" s="22" t="s">
        <v>15</v>
      </c>
      <c r="L14" s="22">
        <v>1</v>
      </c>
      <c r="M14" s="22" t="s">
        <v>15</v>
      </c>
      <c r="N14" s="22">
        <v>1</v>
      </c>
      <c r="O14" s="18" t="s">
        <v>15</v>
      </c>
    </row>
    <row r="15" spans="1:19" x14ac:dyDescent="0.25">
      <c r="A15" s="71"/>
      <c r="B15" s="2" t="s">
        <v>58</v>
      </c>
      <c r="C15" s="4">
        <v>0</v>
      </c>
      <c r="D15" s="4">
        <v>0.04</v>
      </c>
      <c r="E15" s="4">
        <v>0.98</v>
      </c>
      <c r="F15" s="4" t="s">
        <v>15</v>
      </c>
      <c r="G15" s="4" t="s">
        <v>15</v>
      </c>
      <c r="H15" s="4">
        <v>0</v>
      </c>
      <c r="I15" s="4">
        <v>1</v>
      </c>
      <c r="J15" s="4">
        <v>1</v>
      </c>
      <c r="K15" s="21" t="s">
        <v>15</v>
      </c>
      <c r="L15" s="21">
        <v>1</v>
      </c>
      <c r="M15" s="21" t="s">
        <v>15</v>
      </c>
      <c r="N15" s="21">
        <v>0</v>
      </c>
      <c r="O15" s="17" t="s">
        <v>15</v>
      </c>
    </row>
    <row r="16" spans="1:19" x14ac:dyDescent="0.25">
      <c r="A16" s="71"/>
      <c r="B16" s="1" t="s">
        <v>59</v>
      </c>
      <c r="C16" s="3">
        <v>1</v>
      </c>
      <c r="D16" s="3">
        <v>1</v>
      </c>
      <c r="E16" s="3">
        <f>201/203</f>
        <v>0.99014778325123154</v>
      </c>
      <c r="F16" s="3">
        <v>1</v>
      </c>
      <c r="G16" s="3" t="s">
        <v>15</v>
      </c>
      <c r="H16" s="3">
        <v>1</v>
      </c>
      <c r="I16" s="3">
        <v>1</v>
      </c>
      <c r="J16" s="3">
        <v>1</v>
      </c>
      <c r="K16" s="22" t="s">
        <v>15</v>
      </c>
      <c r="L16" s="22">
        <v>1</v>
      </c>
      <c r="M16" s="22" t="s">
        <v>60</v>
      </c>
      <c r="N16" s="22">
        <v>1</v>
      </c>
      <c r="O16" s="18" t="s">
        <v>15</v>
      </c>
    </row>
    <row r="17" spans="1:15" x14ac:dyDescent="0.25">
      <c r="A17" s="71"/>
      <c r="B17" s="2" t="s">
        <v>61</v>
      </c>
      <c r="C17" s="4">
        <v>1</v>
      </c>
      <c r="D17" s="4">
        <v>1</v>
      </c>
      <c r="E17" s="4">
        <f>487/527</f>
        <v>0.92409867172675519</v>
      </c>
      <c r="F17" s="4">
        <v>0.63</v>
      </c>
      <c r="G17" s="4" t="s">
        <v>15</v>
      </c>
      <c r="H17" s="4">
        <v>1</v>
      </c>
      <c r="I17" s="4">
        <v>1</v>
      </c>
      <c r="J17" s="4">
        <v>1</v>
      </c>
      <c r="K17" s="21" t="s">
        <v>15</v>
      </c>
      <c r="L17" s="21">
        <v>1</v>
      </c>
      <c r="M17" s="21" t="s">
        <v>15</v>
      </c>
      <c r="N17" s="21">
        <v>1</v>
      </c>
      <c r="O17" s="17" t="s">
        <v>15</v>
      </c>
    </row>
    <row r="18" spans="1:15" x14ac:dyDescent="0.25">
      <c r="A18" s="71"/>
      <c r="B18" s="1" t="s">
        <v>62</v>
      </c>
      <c r="C18" s="3">
        <v>1</v>
      </c>
      <c r="D18" s="3">
        <v>1</v>
      </c>
      <c r="E18" s="3">
        <f>488/527</f>
        <v>0.92599620493358636</v>
      </c>
      <c r="F18" s="3">
        <v>0.63</v>
      </c>
      <c r="G18" s="3" t="s">
        <v>15</v>
      </c>
      <c r="H18" s="3">
        <v>1</v>
      </c>
      <c r="I18" s="3">
        <v>1</v>
      </c>
      <c r="J18" s="3">
        <v>1</v>
      </c>
      <c r="K18" s="22" t="s">
        <v>15</v>
      </c>
      <c r="L18" s="22">
        <v>1</v>
      </c>
      <c r="M18" s="22">
        <f>45/50</f>
        <v>0.9</v>
      </c>
      <c r="N18" s="22">
        <v>0.93</v>
      </c>
      <c r="O18" s="18" t="s">
        <v>15</v>
      </c>
    </row>
    <row r="19" spans="1:15" x14ac:dyDescent="0.25">
      <c r="A19" s="71"/>
      <c r="B19" s="2" t="s">
        <v>63</v>
      </c>
      <c r="C19" s="4">
        <v>1</v>
      </c>
      <c r="D19" s="4">
        <f>11/22</f>
        <v>0.5</v>
      </c>
      <c r="E19" s="4">
        <f>526/525</f>
        <v>1.0019047619047619</v>
      </c>
      <c r="F19" s="4">
        <v>1</v>
      </c>
      <c r="G19" s="4" t="s">
        <v>15</v>
      </c>
      <c r="H19" s="4">
        <v>0</v>
      </c>
      <c r="I19" s="4">
        <v>0.88</v>
      </c>
      <c r="J19" s="4">
        <v>0.16</v>
      </c>
      <c r="K19" s="21" t="s">
        <v>15</v>
      </c>
      <c r="L19" s="21">
        <v>0</v>
      </c>
      <c r="M19" s="21" t="s">
        <v>15</v>
      </c>
      <c r="N19" s="21">
        <v>0</v>
      </c>
      <c r="O19" s="17" t="s">
        <v>15</v>
      </c>
    </row>
    <row r="20" spans="1:15" x14ac:dyDescent="0.25">
      <c r="A20" s="71"/>
      <c r="B20" s="1" t="s">
        <v>64</v>
      </c>
      <c r="C20" s="3">
        <v>1</v>
      </c>
      <c r="D20" s="3">
        <v>0.9</v>
      </c>
      <c r="E20" s="3">
        <f>527/527</f>
        <v>1</v>
      </c>
      <c r="F20" s="3">
        <v>1</v>
      </c>
      <c r="G20" s="3" t="s">
        <v>15</v>
      </c>
      <c r="H20" s="3">
        <v>1</v>
      </c>
      <c r="I20" s="3">
        <v>1</v>
      </c>
      <c r="J20" s="3">
        <v>1</v>
      </c>
      <c r="K20" s="22" t="s">
        <v>15</v>
      </c>
      <c r="L20" s="22">
        <v>1</v>
      </c>
      <c r="M20" s="22" t="s">
        <v>15</v>
      </c>
      <c r="N20" s="22">
        <v>1</v>
      </c>
      <c r="O20" s="18" t="s">
        <v>15</v>
      </c>
    </row>
    <row r="21" spans="1:15" x14ac:dyDescent="0.25">
      <c r="A21" s="71"/>
      <c r="B21" s="2" t="s">
        <v>65</v>
      </c>
      <c r="C21" s="4">
        <v>1</v>
      </c>
      <c r="D21" s="4">
        <v>1</v>
      </c>
      <c r="E21" s="4">
        <v>1</v>
      </c>
      <c r="F21" s="4">
        <v>1</v>
      </c>
      <c r="G21" s="4">
        <v>0.98</v>
      </c>
      <c r="H21" s="4">
        <v>1</v>
      </c>
      <c r="I21" s="4">
        <v>1</v>
      </c>
      <c r="J21" s="4">
        <v>1</v>
      </c>
      <c r="K21" s="21" t="s">
        <v>15</v>
      </c>
      <c r="L21" s="21">
        <v>1</v>
      </c>
      <c r="M21" s="21">
        <f>47/50</f>
        <v>0.94</v>
      </c>
      <c r="N21" s="21">
        <v>1</v>
      </c>
      <c r="O21" s="17" t="s">
        <v>15</v>
      </c>
    </row>
    <row r="22" spans="1:15" x14ac:dyDescent="0.25">
      <c r="A22" s="71"/>
      <c r="B22" s="1" t="s">
        <v>21</v>
      </c>
      <c r="C22" s="3">
        <v>0.85</v>
      </c>
      <c r="D22" s="3">
        <v>1</v>
      </c>
      <c r="E22" s="3">
        <f>455/527</f>
        <v>0.86337760910815942</v>
      </c>
      <c r="F22" s="3">
        <v>0.27</v>
      </c>
      <c r="G22" s="3" t="s">
        <v>15</v>
      </c>
      <c r="H22" s="3">
        <v>1</v>
      </c>
      <c r="I22" s="3">
        <v>1</v>
      </c>
      <c r="J22" s="3">
        <v>0.88</v>
      </c>
      <c r="K22" s="22" t="s">
        <v>15</v>
      </c>
      <c r="L22" s="22">
        <v>1</v>
      </c>
      <c r="M22" s="22">
        <f>42/50</f>
        <v>0.84</v>
      </c>
      <c r="N22" s="22">
        <v>0.93</v>
      </c>
      <c r="O22" s="18" t="s">
        <v>15</v>
      </c>
    </row>
    <row r="23" spans="1:15" x14ac:dyDescent="0.25">
      <c r="A23" s="71"/>
      <c r="B23" s="2" t="s">
        <v>22</v>
      </c>
      <c r="C23" s="4">
        <v>0.85</v>
      </c>
      <c r="D23" s="4">
        <v>1</v>
      </c>
      <c r="E23" s="4">
        <f>456/525</f>
        <v>0.86857142857142855</v>
      </c>
      <c r="F23" s="4">
        <v>0.18</v>
      </c>
      <c r="G23" s="4">
        <v>1</v>
      </c>
      <c r="H23" s="4">
        <v>1</v>
      </c>
      <c r="I23" s="4">
        <v>1</v>
      </c>
      <c r="J23" s="4">
        <v>0.88</v>
      </c>
      <c r="K23" s="21">
        <v>1</v>
      </c>
      <c r="L23" s="21">
        <v>1</v>
      </c>
      <c r="M23" s="21">
        <f>36/46</f>
        <v>0.78260869565217395</v>
      </c>
      <c r="N23" s="21">
        <v>0.93</v>
      </c>
      <c r="O23" s="17">
        <v>0.95</v>
      </c>
    </row>
    <row r="24" spans="1:15" x14ac:dyDescent="0.25">
      <c r="A24" s="71"/>
      <c r="B24" s="1" t="s">
        <v>24</v>
      </c>
      <c r="C24" s="3" t="s">
        <v>15</v>
      </c>
      <c r="D24" s="3" t="s">
        <v>15</v>
      </c>
      <c r="E24" s="3" t="s">
        <v>15</v>
      </c>
      <c r="F24" s="3" t="s">
        <v>15</v>
      </c>
      <c r="G24" s="3" t="s">
        <v>15</v>
      </c>
      <c r="H24" s="3" t="s">
        <v>15</v>
      </c>
      <c r="I24" s="3" t="s">
        <v>15</v>
      </c>
      <c r="J24" s="3" t="s">
        <v>15</v>
      </c>
      <c r="K24" s="22">
        <v>1</v>
      </c>
      <c r="L24" s="22" t="s">
        <v>15</v>
      </c>
      <c r="M24" s="22" t="s">
        <v>15</v>
      </c>
      <c r="N24" s="22" t="s">
        <v>15</v>
      </c>
      <c r="O24" s="18" t="s">
        <v>15</v>
      </c>
    </row>
    <row r="25" spans="1:15" x14ac:dyDescent="0.25">
      <c r="A25" s="72"/>
      <c r="B25" s="2" t="s">
        <v>29</v>
      </c>
      <c r="C25" s="4">
        <v>1</v>
      </c>
      <c r="D25" s="4">
        <v>1</v>
      </c>
      <c r="E25" s="4">
        <f>424/525</f>
        <v>0.80761904761904757</v>
      </c>
      <c r="F25" s="4">
        <v>0.36</v>
      </c>
      <c r="G25" s="4">
        <v>0.7</v>
      </c>
      <c r="H25" s="4">
        <v>1</v>
      </c>
      <c r="I25" s="4">
        <v>0.82</v>
      </c>
      <c r="J25" s="4">
        <v>1</v>
      </c>
      <c r="K25" s="21">
        <v>0.96</v>
      </c>
      <c r="L25" s="21">
        <v>0.93</v>
      </c>
      <c r="M25" s="21" t="s">
        <v>15</v>
      </c>
      <c r="N25" s="21">
        <v>1</v>
      </c>
      <c r="O25" s="17">
        <v>1</v>
      </c>
    </row>
    <row r="26" spans="1:15" ht="24" customHeight="1" x14ac:dyDescent="0.25">
      <c r="A26" s="10"/>
      <c r="B26" s="76" t="s">
        <v>66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</row>
    <row r="27" spans="1:15" ht="15" customHeight="1" x14ac:dyDescent="0.25">
      <c r="A27" s="10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30" spans="1:15" x14ac:dyDescent="0.25"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</row>
  </sheetData>
  <mergeCells count="5">
    <mergeCell ref="A6:A25"/>
    <mergeCell ref="B1:O1"/>
    <mergeCell ref="D5:O5"/>
    <mergeCell ref="B30:O30"/>
    <mergeCell ref="B26:O27"/>
  </mergeCells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762b30-1252-4097-b2eb-8830c5afa7b7">
      <Terms xmlns="http://schemas.microsoft.com/office/infopath/2007/PartnerControls"/>
    </lcf76f155ced4ddcb4097134ff3c332f>
    <Description0 xmlns="44762b30-1252-4097-b2eb-8830c5afa7b7" xsi:nil="true"/>
    <TaxCatchAll xmlns="ba74d51e-51a5-48e2-93ed-966db19264c0" xsi:nil="true"/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57D1F1C77B2C4A89553EC1665AC5A7" ma:contentTypeVersion="42" ma:contentTypeDescription="Create a new document." ma:contentTypeScope="" ma:versionID="04b677dc56a8e20edb33d5fbf00475e0">
  <xsd:schema xmlns:xsd="http://www.w3.org/2001/XMLSchema" xmlns:xs="http://www.w3.org/2001/XMLSchema" xmlns:p="http://schemas.microsoft.com/office/2006/metadata/properties" xmlns:ns2="44762b30-1252-4097-b2eb-8830c5afa7b7" xmlns:ns3="ba74d51e-51a5-48e2-93ed-966db19264c0" xmlns:ns4="http://schemas.microsoft.com/sharepoint/v4" targetNamespace="http://schemas.microsoft.com/office/2006/metadata/properties" ma:root="true" ma:fieldsID="54bfc6da3ad039c9531ba4e4aaa6137d" ns2:_="" ns3:_="" ns4:_="">
    <xsd:import namespace="44762b30-1252-4097-b2eb-8830c5afa7b7"/>
    <xsd:import namespace="ba74d51e-51a5-48e2-93ed-966db19264c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62b30-1252-4097-b2eb-8830c5afa7b7" elementFormDefault="qualified">
    <xsd:import namespace="http://schemas.microsoft.com/office/2006/documentManagement/types"/>
    <xsd:import namespace="http://schemas.microsoft.com/office/infopath/2007/PartnerControls"/>
    <xsd:element name="Description0" ma:index="4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04a814-6027-4649-8c2a-8917b1ad58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d51e-51a5-48e2-93ed-966db19264c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97bad7d-e2b2-4950-a559-ad3278a29a7e}" ma:internalName="TaxCatchAll" ma:showField="CatchAllData" ma:web="ba74d51e-51a5-48e2-93ed-966db19264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AC7097-6018-4ECA-BDFD-82F538E33CDB}">
  <ds:schemaRefs>
    <ds:schemaRef ds:uri="http://schemas.microsoft.com/office/2006/metadata/properties"/>
    <ds:schemaRef ds:uri="http://schemas.microsoft.com/office/infopath/2007/PartnerControls"/>
    <ds:schemaRef ds:uri="44762b30-1252-4097-b2eb-8830c5afa7b7"/>
    <ds:schemaRef ds:uri="ba74d51e-51a5-48e2-93ed-966db19264c0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750E8491-6D6A-4F92-BA09-B5F2EF44A2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A7389E-6C42-4AAA-849E-7BEE58B673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762b30-1252-4097-b2eb-8830c5afa7b7"/>
    <ds:schemaRef ds:uri="ba74d51e-51a5-48e2-93ed-966db19264c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Gram Positive Cocci</vt:lpstr>
      <vt:lpstr>Gram Negatives</vt:lpstr>
    </vt:vector>
  </TitlesOfParts>
  <Manager/>
  <Company>Sanford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Roth,Felix</dc:creator>
  <cp:keywords/>
  <dc:description/>
  <cp:lastModifiedBy>Perry, Emily</cp:lastModifiedBy>
  <cp:revision/>
  <dcterms:created xsi:type="dcterms:W3CDTF">2016-01-28T19:50:59Z</dcterms:created>
  <dcterms:modified xsi:type="dcterms:W3CDTF">2026-06-09T15:28:18Z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0x0101007157D1F1C77B2C4A89553EC1665AC5A7</vt:lpwstr>
  </property>
  <property fmtid="{D5CDD505-2E9C-101B-9397-08002B2CF9AE}" pid="3" name="MediaServiceImageTags">
    <vt:lpwstr/>
  </property>
</Properties>
</file>